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orah\Desktop\2021 Plenary - home - virtual\2021 Budget planning and Plenary figs\"/>
    </mc:Choice>
  </mc:AlternateContent>
  <xr:revisionPtr revIDLastSave="0" documentId="13_ncr:1_{85EE1733-306A-4F3A-BC40-04587FD4D086}" xr6:coauthVersionLast="46" xr6:coauthVersionMax="46" xr10:uidLastSave="{00000000-0000-0000-0000-000000000000}"/>
  <bookViews>
    <workbookView xWindow="38280" yWindow="-120" windowWidth="38640" windowHeight="21840" xr2:uid="{9E2DBB3C-0071-4A85-A10D-BD5E3C7001E0}"/>
  </bookViews>
  <sheets>
    <sheet name="Budget Commission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AA53" i="1"/>
  <c r="G53" i="1" s="1"/>
  <c r="F53" i="1" s="1"/>
  <c r="G47" i="1"/>
  <c r="F47" i="1" s="1"/>
  <c r="W41" i="1"/>
  <c r="L32" i="1"/>
  <c r="L29" i="1" s="1"/>
  <c r="L28" i="1" s="1"/>
  <c r="K32" i="1"/>
  <c r="K29" i="1" s="1"/>
  <c r="K28" i="1" s="1"/>
  <c r="J32" i="1"/>
  <c r="J29" i="1" s="1"/>
  <c r="J28" i="1" s="1"/>
  <c r="H32" i="1"/>
  <c r="I32" i="1"/>
  <c r="G33" i="1"/>
  <c r="F33" i="1"/>
  <c r="AD13" i="1"/>
  <c r="AD17" i="1"/>
  <c r="AD20" i="1"/>
  <c r="AD24" i="1"/>
  <c r="AD29" i="1"/>
  <c r="AD28" i="1" s="1"/>
  <c r="AD35" i="1"/>
  <c r="AD38" i="1"/>
  <c r="AD43" i="1"/>
  <c r="AD48" i="1"/>
  <c r="AD51" i="1"/>
  <c r="AC13" i="1"/>
  <c r="AC17" i="1"/>
  <c r="AC20" i="1"/>
  <c r="AC24" i="1"/>
  <c r="AC29" i="1"/>
  <c r="AC28" i="1" s="1"/>
  <c r="AC35" i="1"/>
  <c r="AC38" i="1"/>
  <c r="AC43" i="1"/>
  <c r="AC48" i="1"/>
  <c r="AC51" i="1"/>
  <c r="AB13" i="1"/>
  <c r="AB17" i="1"/>
  <c r="AB20" i="1"/>
  <c r="AB24" i="1"/>
  <c r="AB29" i="1"/>
  <c r="AB28" i="1" s="1"/>
  <c r="AB35" i="1"/>
  <c r="AB38" i="1"/>
  <c r="AB43" i="1"/>
  <c r="AB48" i="1"/>
  <c r="AB51" i="1"/>
  <c r="AA13" i="1"/>
  <c r="AA17" i="1"/>
  <c r="AA20" i="1"/>
  <c r="AA24" i="1"/>
  <c r="AA29" i="1"/>
  <c r="AA28" i="1" s="1"/>
  <c r="AA35" i="1"/>
  <c r="AA38" i="1"/>
  <c r="AA43" i="1"/>
  <c r="AA48" i="1"/>
  <c r="AA51" i="1"/>
  <c r="Z13" i="1"/>
  <c r="Z17" i="1"/>
  <c r="Z20" i="1"/>
  <c r="Z24" i="1"/>
  <c r="Z29" i="1"/>
  <c r="Z28" i="1" s="1"/>
  <c r="Z35" i="1"/>
  <c r="Z38" i="1"/>
  <c r="Z43" i="1"/>
  <c r="Z48" i="1"/>
  <c r="Z51" i="1"/>
  <c r="X13" i="1"/>
  <c r="X17" i="1"/>
  <c r="X20" i="1"/>
  <c r="X24" i="1"/>
  <c r="X29" i="1"/>
  <c r="X28" i="1" s="1"/>
  <c r="X35" i="1"/>
  <c r="X38" i="1"/>
  <c r="X43" i="1"/>
  <c r="X48" i="1"/>
  <c r="X51" i="1"/>
  <c r="W13" i="1"/>
  <c r="W17" i="1"/>
  <c r="W20" i="1"/>
  <c r="W24" i="1"/>
  <c r="W29" i="1"/>
  <c r="W28" i="1" s="1"/>
  <c r="W35" i="1"/>
  <c r="W38" i="1"/>
  <c r="W43" i="1"/>
  <c r="W48" i="1"/>
  <c r="W51" i="1"/>
  <c r="V13" i="1"/>
  <c r="V17" i="1"/>
  <c r="V20" i="1"/>
  <c r="V24" i="1"/>
  <c r="V29" i="1"/>
  <c r="V28" i="1" s="1"/>
  <c r="V35" i="1"/>
  <c r="V38" i="1"/>
  <c r="V43" i="1"/>
  <c r="V48" i="1"/>
  <c r="V51" i="1"/>
  <c r="U13" i="1"/>
  <c r="U17" i="1"/>
  <c r="U20" i="1"/>
  <c r="U24" i="1"/>
  <c r="U29" i="1"/>
  <c r="U28" i="1" s="1"/>
  <c r="U35" i="1"/>
  <c r="U38" i="1"/>
  <c r="U43" i="1"/>
  <c r="U48" i="1"/>
  <c r="U51" i="1"/>
  <c r="T13" i="1"/>
  <c r="T17" i="1"/>
  <c r="T20" i="1"/>
  <c r="T24" i="1"/>
  <c r="T29" i="1"/>
  <c r="T28" i="1" s="1"/>
  <c r="T35" i="1"/>
  <c r="T38" i="1"/>
  <c r="T43" i="1"/>
  <c r="T48" i="1"/>
  <c r="T51" i="1"/>
  <c r="S13" i="1"/>
  <c r="S17" i="1"/>
  <c r="S20" i="1"/>
  <c r="S24" i="1"/>
  <c r="S29" i="1"/>
  <c r="S28" i="1" s="1"/>
  <c r="S35" i="1"/>
  <c r="S38" i="1"/>
  <c r="S43" i="1"/>
  <c r="S48" i="1"/>
  <c r="S51" i="1"/>
  <c r="R13" i="1"/>
  <c r="R17" i="1"/>
  <c r="R20" i="1"/>
  <c r="R24" i="1"/>
  <c r="R29" i="1"/>
  <c r="R28" i="1" s="1"/>
  <c r="R35" i="1"/>
  <c r="R38" i="1"/>
  <c r="R43" i="1"/>
  <c r="R48" i="1"/>
  <c r="R51" i="1"/>
  <c r="L13" i="1"/>
  <c r="L17" i="1"/>
  <c r="L20" i="1"/>
  <c r="L24" i="1"/>
  <c r="L35" i="1"/>
  <c r="L38" i="1"/>
  <c r="L43" i="1"/>
  <c r="L48" i="1"/>
  <c r="L51" i="1"/>
  <c r="K13" i="1"/>
  <c r="K17" i="1"/>
  <c r="K20" i="1"/>
  <c r="K24" i="1"/>
  <c r="K35" i="1"/>
  <c r="K38" i="1"/>
  <c r="K43" i="1"/>
  <c r="K48" i="1"/>
  <c r="K51" i="1"/>
  <c r="J13" i="1"/>
  <c r="J17" i="1"/>
  <c r="J20" i="1"/>
  <c r="J24" i="1"/>
  <c r="J35" i="1"/>
  <c r="J38" i="1"/>
  <c r="J43" i="1"/>
  <c r="J48" i="1"/>
  <c r="J51" i="1"/>
  <c r="I13" i="1"/>
  <c r="I17" i="1"/>
  <c r="I20" i="1"/>
  <c r="I24" i="1"/>
  <c r="I35" i="1"/>
  <c r="I38" i="1"/>
  <c r="I43" i="1"/>
  <c r="I48" i="1"/>
  <c r="I51" i="1"/>
  <c r="H13" i="1"/>
  <c r="H17" i="1"/>
  <c r="H20" i="1"/>
  <c r="H24" i="1"/>
  <c r="H12" i="1"/>
  <c r="H11" i="1" s="1"/>
  <c r="H29" i="1"/>
  <c r="H28" i="1" s="1"/>
  <c r="H35" i="1"/>
  <c r="H38" i="1"/>
  <c r="H48" i="1"/>
  <c r="H51" i="1"/>
  <c r="G54" i="1"/>
  <c r="F54" i="1"/>
  <c r="G52" i="1"/>
  <c r="F52" i="1"/>
  <c r="G50" i="1"/>
  <c r="G48" i="1" s="1"/>
  <c r="F50" i="1"/>
  <c r="F48" i="1" s="1"/>
  <c r="G49" i="1"/>
  <c r="F49" i="1"/>
  <c r="G46" i="1"/>
  <c r="F46" i="1"/>
  <c r="G44" i="1"/>
  <c r="F44" i="1"/>
  <c r="G42" i="1"/>
  <c r="F42" i="1"/>
  <c r="G41" i="1"/>
  <c r="G38" i="1" s="1"/>
  <c r="G40" i="1"/>
  <c r="F40" i="1"/>
  <c r="G39" i="1"/>
  <c r="F39" i="1"/>
  <c r="G36" i="1"/>
  <c r="G35" i="1" s="1"/>
  <c r="F36" i="1"/>
  <c r="F35" i="1" s="1"/>
  <c r="G34" i="1"/>
  <c r="F34" i="1" s="1"/>
  <c r="G31" i="1"/>
  <c r="F31" i="1" s="1"/>
  <c r="G30" i="1"/>
  <c r="F30" i="1"/>
  <c r="G26" i="1"/>
  <c r="F26" i="1" s="1"/>
  <c r="G25" i="1"/>
  <c r="F25" i="1" s="1"/>
  <c r="G23" i="1"/>
  <c r="F23" i="1"/>
  <c r="G22" i="1"/>
  <c r="F22" i="1"/>
  <c r="G21" i="1"/>
  <c r="F21" i="1"/>
  <c r="F20" i="1" s="1"/>
  <c r="G19" i="1"/>
  <c r="F19" i="1"/>
  <c r="G18" i="1"/>
  <c r="F18" i="1" s="1"/>
  <c r="F17" i="1" s="1"/>
  <c r="G16" i="1"/>
  <c r="F16" i="1"/>
  <c r="G15" i="1"/>
  <c r="F15" i="1"/>
  <c r="G14" i="1"/>
  <c r="G13" i="1" s="1"/>
  <c r="G20" i="1"/>
  <c r="F51" i="1" l="1"/>
  <c r="G51" i="1"/>
  <c r="F41" i="1"/>
  <c r="F38" i="1" s="1"/>
  <c r="AC12" i="1"/>
  <c r="AC11" i="1" s="1"/>
  <c r="G17" i="1"/>
  <c r="G32" i="1"/>
  <c r="F32" i="1" s="1"/>
  <c r="F29" i="1" s="1"/>
  <c r="F28" i="1" s="1"/>
  <c r="I29" i="1"/>
  <c r="I28" i="1" s="1"/>
  <c r="X12" i="1"/>
  <c r="X11" i="1" s="1"/>
  <c r="J37" i="1"/>
  <c r="T12" i="1"/>
  <c r="T11" i="1" s="1"/>
  <c r="K37" i="1"/>
  <c r="L37" i="1"/>
  <c r="T37" i="1"/>
  <c r="T27" i="1" s="1"/>
  <c r="AB37" i="1"/>
  <c r="AB27" i="1" s="1"/>
  <c r="U12" i="1"/>
  <c r="U11" i="1" s="1"/>
  <c r="R37" i="1"/>
  <c r="R27" i="1" s="1"/>
  <c r="S12" i="1"/>
  <c r="S11" i="1" s="1"/>
  <c r="U37" i="1"/>
  <c r="U27" i="1" s="1"/>
  <c r="W37" i="1"/>
  <c r="W27" i="1" s="1"/>
  <c r="I37" i="1"/>
  <c r="L27" i="1"/>
  <c r="S37" i="1"/>
  <c r="S27" i="1" s="1"/>
  <c r="X37" i="1"/>
  <c r="X27" i="1" s="1"/>
  <c r="AC37" i="1"/>
  <c r="AC27" i="1" s="1"/>
  <c r="AC56" i="1" s="1"/>
  <c r="V12" i="1"/>
  <c r="V11" i="1" s="1"/>
  <c r="AA12" i="1"/>
  <c r="AA11" i="1" s="1"/>
  <c r="AD12" i="1"/>
  <c r="AD11" i="1" s="1"/>
  <c r="V37" i="1"/>
  <c r="V27" i="1" s="1"/>
  <c r="Z37" i="1"/>
  <c r="Z27" i="1" s="1"/>
  <c r="AD37" i="1"/>
  <c r="AD27" i="1" s="1"/>
  <c r="W12" i="1"/>
  <c r="W11" i="1" s="1"/>
  <c r="AB12" i="1"/>
  <c r="AB11" i="1" s="1"/>
  <c r="Z12" i="1"/>
  <c r="Z11" i="1" s="1"/>
  <c r="I12" i="1"/>
  <c r="I11" i="1" s="1"/>
  <c r="AA37" i="1"/>
  <c r="AA27" i="1" s="1"/>
  <c r="K12" i="1"/>
  <c r="K11" i="1" s="1"/>
  <c r="R12" i="1"/>
  <c r="R11" i="1" s="1"/>
  <c r="K27" i="1"/>
  <c r="J12" i="1"/>
  <c r="J11" i="1" s="1"/>
  <c r="J27" i="1"/>
  <c r="G24" i="1"/>
  <c r="F24" i="1"/>
  <c r="L12" i="1"/>
  <c r="L11" i="1" s="1"/>
  <c r="F14" i="1"/>
  <c r="F13" i="1" s="1"/>
  <c r="X56" i="1" l="1"/>
  <c r="T56" i="1"/>
  <c r="I27" i="1"/>
  <c r="I56" i="1" s="1"/>
  <c r="G12" i="1"/>
  <c r="G11" i="1" s="1"/>
  <c r="G29" i="1"/>
  <c r="G28" i="1" s="1"/>
  <c r="L56" i="1"/>
  <c r="U56" i="1"/>
  <c r="V56" i="1"/>
  <c r="S56" i="1"/>
  <c r="AA56" i="1"/>
  <c r="J56" i="1"/>
  <c r="Z56" i="1"/>
  <c r="W56" i="1"/>
  <c r="K56" i="1"/>
  <c r="AB56" i="1"/>
  <c r="AD56" i="1"/>
  <c r="R56" i="1"/>
  <c r="F12" i="1"/>
  <c r="F11" i="1" s="1"/>
  <c r="F45" i="1" l="1"/>
  <c r="F43" i="1" s="1"/>
  <c r="F37" i="1" s="1"/>
  <c r="F27" i="1" s="1"/>
  <c r="F56" i="1" s="1"/>
  <c r="H37" i="1"/>
  <c r="H27" i="1" s="1"/>
  <c r="H56" i="1" s="1"/>
  <c r="H43" i="1"/>
  <c r="G45" i="1"/>
  <c r="G43" i="1"/>
  <c r="G37" i="1"/>
  <c r="G27" i="1" s="1"/>
  <c r="G56" i="1" s="1"/>
</calcChain>
</file>

<file path=xl/sharedStrings.xml><?xml version="1.0" encoding="utf-8"?>
<sst xmlns="http://schemas.openxmlformats.org/spreadsheetml/2006/main" count="141" uniqueCount="106">
  <si>
    <t>Currency:</t>
  </si>
  <si>
    <t>EUR</t>
  </si>
  <si>
    <t>Exchange Rate EUR to CHF:</t>
  </si>
  <si>
    <t>CHF</t>
  </si>
  <si>
    <t>Legal Account</t>
  </si>
  <si>
    <t>GIFI</t>
  </si>
  <si>
    <t>Description</t>
  </si>
  <si>
    <t>BUDGET CHF</t>
  </si>
  <si>
    <t>BUDGET</t>
  </si>
  <si>
    <t>INCOME</t>
  </si>
  <si>
    <t>330 </t>
  </si>
  <si>
    <t>COMPETITIONS REVENUES</t>
  </si>
  <si>
    <t>Sanction Fees</t>
  </si>
  <si>
    <t>Bid Fees</t>
  </si>
  <si>
    <t>Deposit/Performance Bond</t>
  </si>
  <si>
    <t>Sales of Medals</t>
  </si>
  <si>
    <t>FAI medals (production/services)</t>
  </si>
  <si>
    <t>Commission Medals (production/services)</t>
  </si>
  <si>
    <t>Other Fees</t>
  </si>
  <si>
    <t>Protest Fees / Appeals Fees</t>
  </si>
  <si>
    <t>Online Contests / Ranking Lists</t>
  </si>
  <si>
    <t>Logger / Tracker rentals</t>
  </si>
  <si>
    <t>340 </t>
  </si>
  <si>
    <t>Revenue from Services (non event-related)</t>
  </si>
  <si>
    <t>EXPENSES</t>
  </si>
  <si>
    <t>460 </t>
  </si>
  <si>
    <t>Expenses for Services</t>
  </si>
  <si>
    <t>Expenses for FAI Events (Cat1, Cat2, Other)</t>
  </si>
  <si>
    <t>440 </t>
  </si>
  <si>
    <t>FAI Medals</t>
  </si>
  <si>
    <t>Commission Medals/Diploma</t>
  </si>
  <si>
    <t>590 </t>
  </si>
  <si>
    <t>EXTERNAL SERVICES</t>
  </si>
  <si>
    <t>External Services (Consultants)</t>
  </si>
  <si>
    <t>600 </t>
  </si>
  <si>
    <t xml:space="preserve">OTHER OPERATING EXPENSES </t>
  </si>
  <si>
    <t>650 </t>
  </si>
  <si>
    <t>Operating Expenses Bodies</t>
  </si>
  <si>
    <t>General Expenses</t>
  </si>
  <si>
    <t xml:space="preserve">Expenses of Experts (external) </t>
  </si>
  <si>
    <t>Expenses of FAI Officers</t>
  </si>
  <si>
    <t>Expenses of FAI Staff</t>
  </si>
  <si>
    <t>657 </t>
  </si>
  <si>
    <t>INFORMATION TECHNOLOGY EXPENSES</t>
  </si>
  <si>
    <t>Leasing Hardware and Software</t>
  </si>
  <si>
    <t>Licenses, Updates</t>
  </si>
  <si>
    <t>Hosting and Maintenance</t>
  </si>
  <si>
    <t>IT Consulting and Development</t>
  </si>
  <si>
    <t>660 </t>
  </si>
  <si>
    <t>MARKETING AND PR EXPENSES</t>
  </si>
  <si>
    <t>Advertising Services</t>
  </si>
  <si>
    <t>Advertising Material</t>
  </si>
  <si>
    <t>670 </t>
  </si>
  <si>
    <t>OTHER OPERATING EXPENSES</t>
  </si>
  <si>
    <t>Safety Development</t>
  </si>
  <si>
    <t>Sports Development</t>
  </si>
  <si>
    <t>Judges Training</t>
  </si>
  <si>
    <t>NET RESULT</t>
  </si>
  <si>
    <t xml:space="preserve">Date Submited: </t>
  </si>
  <si>
    <t>[enter project]</t>
  </si>
  <si>
    <t>Licensing/Certification/Approval Fees</t>
  </si>
  <si>
    <t>Commission Services (Juries)</t>
  </si>
  <si>
    <t>Commission Services (Judges)</t>
  </si>
  <si>
    <t>Commission Services (Experts)</t>
  </si>
  <si>
    <t>Enter your [comment]</t>
  </si>
  <si>
    <t>Commission Name:  CIVL</t>
  </si>
  <si>
    <t>Responsible Name: Andy Cowley</t>
  </si>
  <si>
    <t>Cat2 PGA</t>
  </si>
  <si>
    <t>Cat2 PGXC</t>
  </si>
  <si>
    <t>Cat2 HGXC</t>
  </si>
  <si>
    <t>Commercial</t>
  </si>
  <si>
    <t>Training</t>
  </si>
  <si>
    <t>Ancillary IT Progs</t>
  </si>
  <si>
    <t>Safety</t>
  </si>
  <si>
    <t>CIVL-Cat2-2021-PGA
(Estimate: 
Events announced during year)</t>
  </si>
  <si>
    <t>CIVL-Cat2-2021-PGXC
(Estimate: 
Events announced during year)</t>
  </si>
  <si>
    <t>CIVL-Cat2-2021-HG
(Estimate: 
Events announced during year)</t>
  </si>
  <si>
    <t>CIVL-Cat2-2021-Aero
(Estimate: 
Events announced during year)</t>
  </si>
  <si>
    <t>Cat2 PG Aero</t>
  </si>
  <si>
    <t>President / Bureau</t>
  </si>
  <si>
    <t>CIVL-10300
Pins/Badges/IPPI/Judge logbooks etc.</t>
  </si>
  <si>
    <t>Plenary</t>
  </si>
  <si>
    <t>Judge training - (CIVL Bureau lead)
Aero and PGA</t>
  </si>
  <si>
    <t>FAI BUDGET 2022</t>
  </si>
  <si>
    <t>Euro PGXC (SER)</t>
  </si>
  <si>
    <t xml:space="preserve">CIVL-Cat1-TBA
Euro PGXC (SER)
150 pilots/11 days 3,200 </t>
  </si>
  <si>
    <t>CIVL-Cat1-TBA
Asian PGAccu (KAZ) 
125 pilots/7 days 2,800</t>
  </si>
  <si>
    <t>CIVL-Cat1-14758
5th Pan Am (BRA)
130 pilots/7 days 4,095</t>
  </si>
  <si>
    <t>Pan AM PGXC (BRA)</t>
  </si>
  <si>
    <t>Asian PGAccu (KAZ)</t>
  </si>
  <si>
    <t>CIVL-Cat1-TBA
Euro PG Accu (ROM) 
125 pilots/7 days 2,800</t>
  </si>
  <si>
    <t>Euro PGAccu (ROM)</t>
  </si>
  <si>
    <t>CIVL-Cat1-TBA
Euro HGXC (ITA) 
130 pilots/11 days 3,200</t>
  </si>
  <si>
    <t>Euro HGXC (ITA)</t>
  </si>
  <si>
    <t>World PGXC Test</t>
  </si>
  <si>
    <t>World PGAccu Test</t>
  </si>
  <si>
    <t>World HGXC Test</t>
  </si>
  <si>
    <t>World PGAero Test</t>
  </si>
  <si>
    <t xml:space="preserve">COMMENTS: 
4602 (Steward included in Jury members' costs)
</t>
  </si>
  <si>
    <t>CIVL-10000
Bureau members @ Plenary 
Assume on-site not virtual:</t>
  </si>
  <si>
    <t>Mid year Bureau</t>
  </si>
  <si>
    <t xml:space="preserve">CIVL-10100
CIVL Administrator and competition coordinator.
</t>
  </si>
  <si>
    <t>CIVL 10000
 Pres /Bureau exs incl annual mid-year meeting</t>
  </si>
  <si>
    <t>Materials</t>
  </si>
  <si>
    <t xml:space="preserve">CIVL-20000
Ranking XC systems and prog maintenance
AirScore 5000€
EMS 10000€
GAP, WPRS 2000€ 
Aero.1000€ </t>
  </si>
  <si>
    <t>Sanction fees includedd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</si>
</sst>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43" fontId="8" fillId="4" borderId="0" xfId="0" applyNumberFormat="1" applyFont="1" applyFill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43" fontId="2" fillId="5" borderId="0" xfId="1" applyFont="1" applyFill="1" applyBorder="1" applyAlignment="1" applyProtection="1">
      <alignment horizontal="center" vertical="center"/>
    </xf>
    <xf numFmtId="43" fontId="2" fillId="5" borderId="0" xfId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Border="1" applyAlignment="1" applyProtection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9" fillId="5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3" fontId="2" fillId="0" borderId="5" xfId="1" applyFont="1" applyBorder="1" applyAlignment="1" applyProtection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5" xfId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164" fontId="5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3" fontId="11" fillId="0" borderId="0" xfId="0" applyNumberFormat="1" applyFont="1" applyProtection="1">
      <protection locked="0"/>
    </xf>
    <xf numFmtId="43" fontId="2" fillId="2" borderId="0" xfId="0" applyNumberFormat="1" applyFont="1" applyFill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17318</xdr:colOff>
      <xdr:row>0</xdr:row>
      <xdr:rowOff>34637</xdr:rowOff>
    </xdr:from>
    <xdr:to>
      <xdr:col>2</xdr:col>
      <xdr:colOff>706149</xdr:colOff>
      <xdr:row>5</xdr:row>
      <xdr:rowOff>113501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C4C3A7-0BB1-4C6C-836D-A527486E6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118" y="34637"/>
          <a:ext cx="684069" cy="1020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0830-C9DC-423E-A0E0-0001CD4CE10D}">
  <dimension ref="A2:AE59"/>
  <sheetViews>
    <sheetView tabSelected="1" zoomScale="110" zoomScaleNormal="110" workbookViewId="0">
      <pane xSplit="7" ySplit="10" topLeftCell="H29" activePane="bottomRight" state="frozen"/>
      <selection pane="topRight" activeCell="G1" sqref="G1"/>
      <selection pane="bottomLeft" activeCell="A9" sqref="A9"/>
      <selection pane="bottomRight" activeCell="G56" sqref="G56"/>
    </sheetView>
  </sheetViews>
  <sheetFormatPr defaultColWidth="9.140625" defaultRowHeight="12.75" x14ac:dyDescent="0.25"/>
  <cols>
    <col min="1" max="2" width="2.28515625" style="1" customWidth="1"/>
    <col min="3" max="3" width="12.140625" style="1" customWidth="1"/>
    <col min="4" max="4" width="1.7109375" style="1" hidden="1" customWidth="1"/>
    <col min="5" max="5" width="52.42578125" style="1" customWidth="1"/>
    <col min="6" max="7" width="14.7109375" style="2" customWidth="1"/>
    <col min="8" max="30" width="17.28515625" style="4" customWidth="1"/>
    <col min="31" max="31" width="9.140625" style="4"/>
    <col min="32" max="16384" width="9.140625" style="6"/>
  </cols>
  <sheetData>
    <row r="2" spans="1:30" s="4" customFormat="1" ht="23.25" x14ac:dyDescent="0.25">
      <c r="A2" s="2"/>
      <c r="B2" s="1"/>
      <c r="C2" s="2"/>
      <c r="D2" s="1"/>
      <c r="E2" s="3" t="s">
        <v>83</v>
      </c>
      <c r="F2" s="2"/>
      <c r="G2" s="2"/>
    </row>
    <row r="3" spans="1:30" s="4" customFormat="1" ht="12.75" customHeight="1" x14ac:dyDescent="0.25">
      <c r="A3" s="2"/>
      <c r="B3" s="1"/>
      <c r="C3" s="5"/>
      <c r="D3" s="1"/>
      <c r="E3" s="6"/>
      <c r="F3" s="2"/>
      <c r="G3" s="2"/>
    </row>
    <row r="4" spans="1:30" s="4" customFormat="1" ht="12.75" customHeight="1" x14ac:dyDescent="0.25">
      <c r="A4" s="2"/>
      <c r="B4" s="1"/>
      <c r="C4" s="5"/>
      <c r="D4" s="1"/>
      <c r="E4" s="7" t="s">
        <v>65</v>
      </c>
      <c r="F4" s="2"/>
      <c r="G4" s="2"/>
    </row>
    <row r="5" spans="1:30" s="4" customFormat="1" ht="12.75" customHeight="1" x14ac:dyDescent="0.25">
      <c r="A5" s="2"/>
      <c r="B5" s="1"/>
      <c r="C5" s="5"/>
      <c r="D5" s="1"/>
      <c r="E5" s="8" t="s">
        <v>66</v>
      </c>
      <c r="F5" s="2"/>
      <c r="G5" s="2"/>
    </row>
    <row r="6" spans="1:30" ht="12.75" customHeight="1" x14ac:dyDescent="0.25">
      <c r="E6" s="8" t="s">
        <v>58</v>
      </c>
      <c r="F6" s="1"/>
    </row>
    <row r="7" spans="1:30" ht="12.75" customHeight="1" x14ac:dyDescent="0.25">
      <c r="E7" s="9" t="s">
        <v>0</v>
      </c>
      <c r="F7" s="4" t="s">
        <v>1</v>
      </c>
      <c r="H7" s="50">
        <f>G38+G43+G51</f>
        <v>50020</v>
      </c>
    </row>
    <row r="8" spans="1:30" ht="12.75" customHeight="1" x14ac:dyDescent="0.25">
      <c r="C8" s="10" t="s">
        <v>1</v>
      </c>
      <c r="E8" s="9" t="s">
        <v>2</v>
      </c>
      <c r="F8" s="41">
        <v>1.075</v>
      </c>
    </row>
    <row r="9" spans="1:30" ht="12.75" customHeight="1" x14ac:dyDescent="0.25">
      <c r="C9" s="10" t="s">
        <v>3</v>
      </c>
      <c r="E9" s="9"/>
    </row>
    <row r="10" spans="1:30" s="40" customFormat="1" ht="21" customHeight="1" x14ac:dyDescent="0.25">
      <c r="A10" s="11"/>
      <c r="B10" s="11"/>
      <c r="C10" s="12" t="s">
        <v>4</v>
      </c>
      <c r="D10" s="13" t="s">
        <v>5</v>
      </c>
      <c r="E10" s="13" t="s">
        <v>6</v>
      </c>
      <c r="F10" s="14" t="s">
        <v>7</v>
      </c>
      <c r="G10" s="14" t="s">
        <v>8</v>
      </c>
      <c r="H10" s="15" t="s">
        <v>88</v>
      </c>
      <c r="I10" s="15" t="s">
        <v>84</v>
      </c>
      <c r="J10" s="15" t="s">
        <v>89</v>
      </c>
      <c r="K10" s="15" t="s">
        <v>91</v>
      </c>
      <c r="L10" s="15" t="s">
        <v>93</v>
      </c>
      <c r="M10" s="15" t="s">
        <v>94</v>
      </c>
      <c r="N10" s="15" t="s">
        <v>95</v>
      </c>
      <c r="O10" s="15" t="s">
        <v>97</v>
      </c>
      <c r="P10" s="15" t="s">
        <v>96</v>
      </c>
      <c r="Q10" s="15"/>
      <c r="R10" s="15" t="s">
        <v>67</v>
      </c>
      <c r="S10" s="15" t="s">
        <v>68</v>
      </c>
      <c r="T10" s="15" t="s">
        <v>69</v>
      </c>
      <c r="U10" s="15" t="s">
        <v>78</v>
      </c>
      <c r="V10" s="15" t="s">
        <v>70</v>
      </c>
      <c r="W10" s="15" t="s">
        <v>79</v>
      </c>
      <c r="X10" s="15" t="s">
        <v>81</v>
      </c>
      <c r="Y10" s="15" t="s">
        <v>100</v>
      </c>
      <c r="Z10" s="15" t="s">
        <v>71</v>
      </c>
      <c r="AA10" s="15" t="s">
        <v>72</v>
      </c>
      <c r="AB10" s="15" t="s">
        <v>73</v>
      </c>
      <c r="AC10" s="15" t="s">
        <v>103</v>
      </c>
      <c r="AD10" s="15" t="s">
        <v>59</v>
      </c>
    </row>
    <row r="11" spans="1:30" s="40" customFormat="1" ht="21" customHeight="1" x14ac:dyDescent="0.25">
      <c r="A11" s="11"/>
      <c r="B11" s="11"/>
      <c r="C11" s="16"/>
      <c r="D11" s="17"/>
      <c r="E11" s="17" t="s">
        <v>9</v>
      </c>
      <c r="F11" s="18">
        <f>SUM(F12)</f>
        <v>87316.875</v>
      </c>
      <c r="G11" s="18">
        <f>SUM(G12)</f>
        <v>81225</v>
      </c>
      <c r="H11" s="18">
        <f>SUM(H12)</f>
        <v>4145</v>
      </c>
      <c r="I11" s="18">
        <f t="shared" ref="I11:AD11" si="0">SUM(I12)</f>
        <v>4750</v>
      </c>
      <c r="J11" s="18">
        <f t="shared" si="0"/>
        <v>2850</v>
      </c>
      <c r="K11" s="18">
        <f t="shared" si="0"/>
        <v>2850</v>
      </c>
      <c r="L11" s="18">
        <f t="shared" si="0"/>
        <v>3250</v>
      </c>
      <c r="M11" s="18"/>
      <c r="N11" s="18"/>
      <c r="O11" s="18"/>
      <c r="P11" s="18"/>
      <c r="Q11" s="18"/>
      <c r="R11" s="18">
        <f t="shared" si="0"/>
        <v>9660</v>
      </c>
      <c r="S11" s="18">
        <f t="shared" si="0"/>
        <v>26460</v>
      </c>
      <c r="T11" s="18">
        <f t="shared" si="0"/>
        <v>420</v>
      </c>
      <c r="U11" s="18">
        <f t="shared" si="0"/>
        <v>840</v>
      </c>
      <c r="V11" s="18">
        <f t="shared" si="0"/>
        <v>26000</v>
      </c>
      <c r="W11" s="18">
        <f t="shared" si="0"/>
        <v>0</v>
      </c>
      <c r="X11" s="18">
        <f t="shared" si="0"/>
        <v>0</v>
      </c>
      <c r="Y11" s="18"/>
      <c r="Z11" s="18">
        <f t="shared" si="0"/>
        <v>0</v>
      </c>
      <c r="AA11" s="18">
        <f t="shared" si="0"/>
        <v>0</v>
      </c>
      <c r="AB11" s="18">
        <f t="shared" si="0"/>
        <v>0</v>
      </c>
      <c r="AC11" s="18">
        <f t="shared" si="0"/>
        <v>0</v>
      </c>
      <c r="AD11" s="18">
        <f t="shared" si="0"/>
        <v>0</v>
      </c>
    </row>
    <row r="12" spans="1:30" s="4" customFormat="1" ht="15.75" customHeight="1" x14ac:dyDescent="0.25">
      <c r="A12" s="2"/>
      <c r="B12" s="2"/>
      <c r="C12" s="19">
        <v>33</v>
      </c>
      <c r="D12" s="20" t="s">
        <v>10</v>
      </c>
      <c r="E12" s="20" t="s">
        <v>11</v>
      </c>
      <c r="F12" s="21">
        <f t="shared" ref="F12:H12" si="1">SUM(F13,F17,F20,F24)</f>
        <v>87316.875</v>
      </c>
      <c r="G12" s="22">
        <f t="shared" si="1"/>
        <v>81225</v>
      </c>
      <c r="H12" s="21">
        <f t="shared" si="1"/>
        <v>4145</v>
      </c>
      <c r="I12" s="21">
        <f t="shared" ref="I12" si="2">SUM(I13,I17,I20,I24)</f>
        <v>4750</v>
      </c>
      <c r="J12" s="21">
        <f t="shared" ref="J12" si="3">SUM(J13,J17,J20,J24)</f>
        <v>2850</v>
      </c>
      <c r="K12" s="21">
        <f t="shared" ref="K12" si="4">SUM(K13,K17,K20,K24)</f>
        <v>2850</v>
      </c>
      <c r="L12" s="21">
        <f t="shared" ref="L12" si="5">SUM(L13,L17,L20,L24)</f>
        <v>3250</v>
      </c>
      <c r="M12" s="21"/>
      <c r="N12" s="21"/>
      <c r="O12" s="21"/>
      <c r="P12" s="21"/>
      <c r="Q12" s="21"/>
      <c r="R12" s="21">
        <f t="shared" ref="R12" si="6">SUM(R13,R17,R20,R24)</f>
        <v>9660</v>
      </c>
      <c r="S12" s="21">
        <f t="shared" ref="S12" si="7">SUM(S13,S17,S20,S24)</f>
        <v>26460</v>
      </c>
      <c r="T12" s="21">
        <f t="shared" ref="T12" si="8">SUM(T13,T17,T20,T24)</f>
        <v>420</v>
      </c>
      <c r="U12" s="21">
        <f t="shared" ref="U12" si="9">SUM(U13,U17,U20,U24)</f>
        <v>840</v>
      </c>
      <c r="V12" s="21">
        <f t="shared" ref="V12" si="10">SUM(V13,V17,V20,V24)</f>
        <v>26000</v>
      </c>
      <c r="W12" s="21">
        <f t="shared" ref="W12" si="11">SUM(W13,W17,W20,W24)</f>
        <v>0</v>
      </c>
      <c r="X12" s="21">
        <f t="shared" ref="X12" si="12">SUM(X13,X17,X20,X24)</f>
        <v>0</v>
      </c>
      <c r="Y12" s="21"/>
      <c r="Z12" s="21">
        <f t="shared" ref="Z12" si="13">SUM(Z13,Z17,Z20,Z24)</f>
        <v>0</v>
      </c>
      <c r="AA12" s="21">
        <f t="shared" ref="AA12" si="14">SUM(AA13,AA17,AA20,AA24)</f>
        <v>0</v>
      </c>
      <c r="AB12" s="21">
        <f t="shared" ref="AB12" si="15">SUM(AB13,AB17,AB20,AB24)</f>
        <v>0</v>
      </c>
      <c r="AC12" s="21">
        <f t="shared" ref="AC12" si="16">SUM(AC13,AC17,AC20,AC24)</f>
        <v>0</v>
      </c>
      <c r="AD12" s="21">
        <f t="shared" ref="AD12" si="17">SUM(AD13,AD17,AD20,AD24)</f>
        <v>0</v>
      </c>
    </row>
    <row r="13" spans="1:30" s="4" customFormat="1" ht="15.75" customHeight="1" x14ac:dyDescent="0.25">
      <c r="A13" s="2"/>
      <c r="B13" s="2"/>
      <c r="C13" s="23">
        <v>330</v>
      </c>
      <c r="D13" s="24" t="s">
        <v>10</v>
      </c>
      <c r="E13" s="24" t="s">
        <v>12</v>
      </c>
      <c r="F13" s="21">
        <f t="shared" ref="F13:G13" si="18">SUM(F14:F16)</f>
        <v>72535.625</v>
      </c>
      <c r="G13" s="22">
        <f t="shared" si="18"/>
        <v>67475</v>
      </c>
      <c r="H13" s="21">
        <f>SUM(H14:H16)</f>
        <v>4095</v>
      </c>
      <c r="I13" s="21">
        <f t="shared" ref="I13" si="19">SUM(I14:I16)</f>
        <v>3200</v>
      </c>
      <c r="J13" s="21">
        <f t="shared" ref="J13" si="20">SUM(J14:J16)</f>
        <v>2800</v>
      </c>
      <c r="K13" s="21">
        <f t="shared" ref="K13" si="21">SUM(K14:K16)</f>
        <v>2800</v>
      </c>
      <c r="L13" s="21">
        <f t="shared" ref="L13" si="22">SUM(L14:L16)</f>
        <v>3200</v>
      </c>
      <c r="M13" s="21"/>
      <c r="N13" s="21"/>
      <c r="O13" s="21"/>
      <c r="P13" s="21"/>
      <c r="Q13" s="21"/>
      <c r="R13" s="21">
        <f t="shared" ref="R13" si="23">SUM(R14:R16)</f>
        <v>9660</v>
      </c>
      <c r="S13" s="21">
        <f t="shared" ref="S13" si="24">SUM(S14:S16)</f>
        <v>26460</v>
      </c>
      <c r="T13" s="21">
        <f t="shared" ref="T13" si="25">SUM(T14:T16)</f>
        <v>420</v>
      </c>
      <c r="U13" s="21">
        <f t="shared" ref="U13" si="26">SUM(U14:U16)</f>
        <v>840</v>
      </c>
      <c r="V13" s="21">
        <f t="shared" ref="V13" si="27">SUM(V14:V16)</f>
        <v>14000</v>
      </c>
      <c r="W13" s="21">
        <f t="shared" ref="W13" si="28">SUM(W14:W16)</f>
        <v>0</v>
      </c>
      <c r="X13" s="21">
        <f t="shared" ref="X13" si="29">SUM(X14:X16)</f>
        <v>0</v>
      </c>
      <c r="Y13" s="21"/>
      <c r="Z13" s="21">
        <f t="shared" ref="Z13" si="30">SUM(Z14:Z16)</f>
        <v>0</v>
      </c>
      <c r="AA13" s="21">
        <f t="shared" ref="AA13" si="31">SUM(AA14:AA16)</f>
        <v>0</v>
      </c>
      <c r="AB13" s="21">
        <f t="shared" ref="AB13" si="32">SUM(AB14:AB16)</f>
        <v>0</v>
      </c>
      <c r="AC13" s="21">
        <f t="shared" ref="AC13" si="33">SUM(AC14:AC16)</f>
        <v>0</v>
      </c>
      <c r="AD13" s="21">
        <f t="shared" ref="AD13" si="34">SUM(AD14:AD16)</f>
        <v>0</v>
      </c>
    </row>
    <row r="14" spans="1:30" s="4" customFormat="1" ht="15.75" customHeight="1" x14ac:dyDescent="0.25">
      <c r="A14" s="2"/>
      <c r="B14" s="2"/>
      <c r="C14" s="25">
        <v>3300</v>
      </c>
      <c r="D14" s="26" t="s">
        <v>10</v>
      </c>
      <c r="E14" s="26" t="s">
        <v>12</v>
      </c>
      <c r="F14" s="27">
        <f>IF($F$7="EUR",(G14*$F$8),G14)</f>
        <v>72535.625</v>
      </c>
      <c r="G14" s="28">
        <f>SUM(H14:AD14)</f>
        <v>67475</v>
      </c>
      <c r="H14" s="29">
        <v>4095</v>
      </c>
      <c r="I14" s="29">
        <v>3200</v>
      </c>
      <c r="J14" s="29">
        <v>2800</v>
      </c>
      <c r="K14" s="29">
        <v>2800</v>
      </c>
      <c r="L14" s="29">
        <v>3200</v>
      </c>
      <c r="M14" s="29"/>
      <c r="N14" s="29"/>
      <c r="O14" s="29"/>
      <c r="P14" s="29"/>
      <c r="Q14" s="29"/>
      <c r="R14" s="29">
        <v>9660</v>
      </c>
      <c r="S14" s="29">
        <v>26460</v>
      </c>
      <c r="T14" s="29">
        <v>420</v>
      </c>
      <c r="U14" s="29">
        <v>840</v>
      </c>
      <c r="V14" s="29">
        <v>14000</v>
      </c>
      <c r="W14" s="29"/>
      <c r="X14" s="29"/>
      <c r="Y14" s="29"/>
      <c r="Z14" s="29"/>
      <c r="AA14" s="29"/>
      <c r="AB14" s="29"/>
      <c r="AC14" s="29"/>
      <c r="AD14" s="29"/>
    </row>
    <row r="15" spans="1:30" s="4" customFormat="1" ht="15.75" customHeight="1" x14ac:dyDescent="0.25">
      <c r="A15" s="2"/>
      <c r="B15" s="2"/>
      <c r="C15" s="30">
        <v>3301</v>
      </c>
      <c r="D15" s="31" t="s">
        <v>10</v>
      </c>
      <c r="E15" s="31" t="s">
        <v>13</v>
      </c>
      <c r="F15" s="27">
        <f t="shared" ref="F15:F16" si="35">IF($F$7="EUR",(G15*$F$8),G15)</f>
        <v>0</v>
      </c>
      <c r="G15" s="28">
        <f>SUM(H15:AD15)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s="4" customFormat="1" ht="15.75" customHeight="1" x14ac:dyDescent="0.25">
      <c r="A16" s="2"/>
      <c r="B16" s="2"/>
      <c r="C16" s="32">
        <v>3302</v>
      </c>
      <c r="D16" s="31" t="s">
        <v>10</v>
      </c>
      <c r="E16" s="31" t="s">
        <v>14</v>
      </c>
      <c r="F16" s="27">
        <f t="shared" si="35"/>
        <v>0</v>
      </c>
      <c r="G16" s="28">
        <f>SUM(H16:AD16)</f>
        <v>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pans="1:30" s="4" customFormat="1" ht="15.75" customHeight="1" x14ac:dyDescent="0.25">
      <c r="A17" s="2"/>
      <c r="B17" s="2"/>
      <c r="C17" s="23">
        <v>332</v>
      </c>
      <c r="D17" s="24" t="s">
        <v>10</v>
      </c>
      <c r="E17" s="24" t="s">
        <v>15</v>
      </c>
      <c r="F17" s="21">
        <f>SUM(F18:F19)</f>
        <v>0</v>
      </c>
      <c r="G17" s="22">
        <f>SUM(G18:G19)</f>
        <v>0</v>
      </c>
      <c r="H17" s="21">
        <f t="shared" ref="H17" si="36">SUM(H18:H19)</f>
        <v>0</v>
      </c>
      <c r="I17" s="21">
        <f t="shared" ref="I17:AD17" si="37">SUM(I18:I19)</f>
        <v>0</v>
      </c>
      <c r="J17" s="21">
        <f t="shared" si="37"/>
        <v>0</v>
      </c>
      <c r="K17" s="21">
        <f t="shared" si="37"/>
        <v>0</v>
      </c>
      <c r="L17" s="21">
        <f t="shared" si="37"/>
        <v>0</v>
      </c>
      <c r="M17" s="21"/>
      <c r="N17" s="21"/>
      <c r="O17" s="21"/>
      <c r="P17" s="21"/>
      <c r="Q17" s="21"/>
      <c r="R17" s="21">
        <f t="shared" si="37"/>
        <v>0</v>
      </c>
      <c r="S17" s="21">
        <f t="shared" si="37"/>
        <v>0</v>
      </c>
      <c r="T17" s="21">
        <f t="shared" si="37"/>
        <v>0</v>
      </c>
      <c r="U17" s="21">
        <f t="shared" si="37"/>
        <v>0</v>
      </c>
      <c r="V17" s="21">
        <f t="shared" si="37"/>
        <v>0</v>
      </c>
      <c r="W17" s="21">
        <f t="shared" si="37"/>
        <v>0</v>
      </c>
      <c r="X17" s="21">
        <f t="shared" si="37"/>
        <v>0</v>
      </c>
      <c r="Y17" s="21"/>
      <c r="Z17" s="21">
        <f t="shared" si="37"/>
        <v>0</v>
      </c>
      <c r="AA17" s="21">
        <f t="shared" si="37"/>
        <v>0</v>
      </c>
      <c r="AB17" s="21">
        <f t="shared" si="37"/>
        <v>0</v>
      </c>
      <c r="AC17" s="21">
        <f t="shared" si="37"/>
        <v>0</v>
      </c>
      <c r="AD17" s="21">
        <f t="shared" si="37"/>
        <v>0</v>
      </c>
    </row>
    <row r="18" spans="1:30" s="4" customFormat="1" ht="15.75" customHeight="1" x14ac:dyDescent="0.25">
      <c r="A18" s="2"/>
      <c r="B18" s="2"/>
      <c r="C18" s="32">
        <v>3320</v>
      </c>
      <c r="D18" s="31" t="s">
        <v>10</v>
      </c>
      <c r="E18" s="31" t="s">
        <v>16</v>
      </c>
      <c r="F18" s="27">
        <f t="shared" ref="F18:F19" si="38">IF($F$7="EUR",(G18*$F$8),G18)</f>
        <v>0</v>
      </c>
      <c r="G18" s="28">
        <f>SUM(H18:AD18)</f>
        <v>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s="4" customFormat="1" ht="15.75" customHeight="1" x14ac:dyDescent="0.25">
      <c r="A19" s="2"/>
      <c r="B19" s="2"/>
      <c r="C19" s="32">
        <v>3321</v>
      </c>
      <c r="D19" s="31" t="s">
        <v>10</v>
      </c>
      <c r="E19" s="31" t="s">
        <v>17</v>
      </c>
      <c r="F19" s="27">
        <f t="shared" si="38"/>
        <v>0</v>
      </c>
      <c r="G19" s="28">
        <f>SUM(H19:AD19)</f>
        <v>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s="4" customFormat="1" ht="15.75" customHeight="1" x14ac:dyDescent="0.25">
      <c r="A20" s="2"/>
      <c r="B20" s="2"/>
      <c r="C20" s="23">
        <v>334</v>
      </c>
      <c r="D20" s="24" t="s">
        <v>10</v>
      </c>
      <c r="E20" s="24" t="s">
        <v>18</v>
      </c>
      <c r="F20" s="21">
        <f>SUM(F21:F23)</f>
        <v>1881.25</v>
      </c>
      <c r="G20" s="22">
        <f>SUM(G21:G23)</f>
        <v>1750</v>
      </c>
      <c r="H20" s="21">
        <f t="shared" ref="H20" si="39">SUM(H21:H23)</f>
        <v>50</v>
      </c>
      <c r="I20" s="21">
        <f t="shared" ref="I20:AD20" si="40">SUM(I21:I23)</f>
        <v>1550</v>
      </c>
      <c r="J20" s="21">
        <f t="shared" si="40"/>
        <v>50</v>
      </c>
      <c r="K20" s="21">
        <f t="shared" si="40"/>
        <v>50</v>
      </c>
      <c r="L20" s="21">
        <f t="shared" si="40"/>
        <v>50</v>
      </c>
      <c r="M20" s="21"/>
      <c r="N20" s="21"/>
      <c r="O20" s="21"/>
      <c r="P20" s="21"/>
      <c r="Q20" s="21"/>
      <c r="R20" s="21">
        <f t="shared" si="40"/>
        <v>0</v>
      </c>
      <c r="S20" s="21">
        <f t="shared" si="40"/>
        <v>0</v>
      </c>
      <c r="T20" s="21">
        <f t="shared" si="40"/>
        <v>0</v>
      </c>
      <c r="U20" s="21">
        <f t="shared" si="40"/>
        <v>0</v>
      </c>
      <c r="V20" s="21">
        <f t="shared" si="40"/>
        <v>0</v>
      </c>
      <c r="W20" s="21">
        <f t="shared" si="40"/>
        <v>0</v>
      </c>
      <c r="X20" s="21">
        <f t="shared" si="40"/>
        <v>0</v>
      </c>
      <c r="Y20" s="21"/>
      <c r="Z20" s="21">
        <f t="shared" si="40"/>
        <v>0</v>
      </c>
      <c r="AA20" s="21">
        <f t="shared" si="40"/>
        <v>0</v>
      </c>
      <c r="AB20" s="21">
        <f t="shared" si="40"/>
        <v>0</v>
      </c>
      <c r="AC20" s="21">
        <f t="shared" si="40"/>
        <v>0</v>
      </c>
      <c r="AD20" s="21">
        <f t="shared" si="40"/>
        <v>0</v>
      </c>
    </row>
    <row r="21" spans="1:30" s="4" customFormat="1" ht="15.75" customHeight="1" x14ac:dyDescent="0.25">
      <c r="A21" s="2"/>
      <c r="B21" s="2"/>
      <c r="C21" s="32">
        <v>3340</v>
      </c>
      <c r="D21" s="31" t="s">
        <v>10</v>
      </c>
      <c r="E21" s="31" t="s">
        <v>19</v>
      </c>
      <c r="F21" s="27">
        <f t="shared" ref="F21:F23" si="41">IF($F$7="EUR",(G21*$F$8),G21)</f>
        <v>268.75</v>
      </c>
      <c r="G21" s="28">
        <f>SUM(H21:AD21)</f>
        <v>250</v>
      </c>
      <c r="H21" s="29">
        <v>50</v>
      </c>
      <c r="I21" s="29">
        <v>50</v>
      </c>
      <c r="J21" s="29">
        <v>50</v>
      </c>
      <c r="K21" s="29">
        <v>50</v>
      </c>
      <c r="L21" s="29">
        <v>50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1:30" s="4" customFormat="1" ht="15.75" customHeight="1" x14ac:dyDescent="0.25">
      <c r="A22" s="2"/>
      <c r="B22" s="2"/>
      <c r="C22" s="32">
        <v>3341</v>
      </c>
      <c r="D22" s="31" t="s">
        <v>10</v>
      </c>
      <c r="E22" s="31" t="s">
        <v>20</v>
      </c>
      <c r="F22" s="27">
        <f t="shared" si="41"/>
        <v>0</v>
      </c>
      <c r="G22" s="28">
        <f>SUM(H22:AD22)</f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pans="1:30" s="4" customFormat="1" ht="15.75" customHeight="1" x14ac:dyDescent="0.25">
      <c r="A23" s="2"/>
      <c r="B23" s="2"/>
      <c r="C23" s="32">
        <v>3342</v>
      </c>
      <c r="D23" s="31" t="s">
        <v>10</v>
      </c>
      <c r="E23" s="31" t="s">
        <v>21</v>
      </c>
      <c r="F23" s="27">
        <f t="shared" si="41"/>
        <v>1612.5</v>
      </c>
      <c r="G23" s="28">
        <f>SUM(H23:AD23)</f>
        <v>1500</v>
      </c>
      <c r="H23" s="29"/>
      <c r="I23" s="29">
        <v>1500</v>
      </c>
      <c r="J23" s="29"/>
      <c r="K23" s="29">
        <v>0</v>
      </c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s="4" customFormat="1" ht="15.75" customHeight="1" x14ac:dyDescent="0.25">
      <c r="A24" s="2"/>
      <c r="B24" s="2"/>
      <c r="C24" s="23">
        <v>34</v>
      </c>
      <c r="D24" s="24" t="s">
        <v>22</v>
      </c>
      <c r="E24" s="24" t="s">
        <v>23</v>
      </c>
      <c r="F24" s="21">
        <f>SUM(F25:F26)</f>
        <v>12900</v>
      </c>
      <c r="G24" s="22">
        <f>SUM(G25:G26)</f>
        <v>12000</v>
      </c>
      <c r="H24" s="21">
        <f t="shared" ref="H24" si="42">SUM(H25:H26)</f>
        <v>0</v>
      </c>
      <c r="I24" s="21">
        <f t="shared" ref="I24:AD24" si="43">SUM(I25:I26)</f>
        <v>0</v>
      </c>
      <c r="J24" s="21">
        <f t="shared" si="43"/>
        <v>0</v>
      </c>
      <c r="K24" s="21">
        <f t="shared" si="43"/>
        <v>0</v>
      </c>
      <c r="L24" s="21">
        <f t="shared" si="43"/>
        <v>0</v>
      </c>
      <c r="M24" s="21"/>
      <c r="N24" s="21"/>
      <c r="O24" s="21"/>
      <c r="P24" s="21"/>
      <c r="Q24" s="21"/>
      <c r="R24" s="21">
        <f t="shared" si="43"/>
        <v>0</v>
      </c>
      <c r="S24" s="21">
        <f t="shared" si="43"/>
        <v>0</v>
      </c>
      <c r="T24" s="21">
        <f t="shared" si="43"/>
        <v>0</v>
      </c>
      <c r="U24" s="21">
        <f t="shared" si="43"/>
        <v>0</v>
      </c>
      <c r="V24" s="21">
        <f t="shared" si="43"/>
        <v>12000</v>
      </c>
      <c r="W24" s="21">
        <f t="shared" si="43"/>
        <v>0</v>
      </c>
      <c r="X24" s="21">
        <f t="shared" si="43"/>
        <v>0</v>
      </c>
      <c r="Y24" s="21"/>
      <c r="Z24" s="21">
        <f t="shared" si="43"/>
        <v>0</v>
      </c>
      <c r="AA24" s="21">
        <f t="shared" si="43"/>
        <v>0</v>
      </c>
      <c r="AB24" s="21">
        <f t="shared" si="43"/>
        <v>0</v>
      </c>
      <c r="AC24" s="21">
        <f t="shared" si="43"/>
        <v>0</v>
      </c>
      <c r="AD24" s="21">
        <f t="shared" si="43"/>
        <v>0</v>
      </c>
    </row>
    <row r="25" spans="1:30" s="4" customFormat="1" ht="15.75" customHeight="1" x14ac:dyDescent="0.25">
      <c r="A25" s="2"/>
      <c r="B25" s="2"/>
      <c r="C25" s="32">
        <v>3400</v>
      </c>
      <c r="D25" s="31" t="s">
        <v>22</v>
      </c>
      <c r="E25" s="31" t="s">
        <v>23</v>
      </c>
      <c r="F25" s="27">
        <f t="shared" ref="F25:F26" si="44">IF($F$7="EUR",(G25*$F$8),G25)</f>
        <v>12900</v>
      </c>
      <c r="G25" s="28">
        <f t="shared" ref="G25:G26" si="45">SUM(H25:AD25)</f>
        <v>12000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>
        <v>12000</v>
      </c>
      <c r="W25" s="29"/>
      <c r="X25" s="29"/>
      <c r="Y25" s="29"/>
      <c r="Z25" s="29"/>
      <c r="AA25" s="29"/>
      <c r="AB25" s="29"/>
      <c r="AC25" s="29"/>
      <c r="AD25" s="29"/>
    </row>
    <row r="26" spans="1:30" s="4" customFormat="1" ht="15.75" customHeight="1" x14ac:dyDescent="0.25">
      <c r="A26" s="2"/>
      <c r="B26" s="2"/>
      <c r="C26" s="32">
        <v>3404</v>
      </c>
      <c r="D26" s="31" t="s">
        <v>22</v>
      </c>
      <c r="E26" s="31" t="s">
        <v>60</v>
      </c>
      <c r="F26" s="27">
        <f t="shared" si="44"/>
        <v>0</v>
      </c>
      <c r="G26" s="28">
        <f t="shared" si="45"/>
        <v>0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pans="1:30" s="40" customFormat="1" ht="21" customHeight="1" x14ac:dyDescent="0.25">
      <c r="A27" s="11"/>
      <c r="B27" s="11"/>
      <c r="C27" s="16"/>
      <c r="D27" s="17"/>
      <c r="E27" s="17" t="s">
        <v>24</v>
      </c>
      <c r="F27" s="18">
        <f>SUM(F28,F35,F37)</f>
        <v>118024.25</v>
      </c>
      <c r="G27" s="18">
        <f>SUM(G28,G35,G37)</f>
        <v>109790</v>
      </c>
      <c r="H27" s="18">
        <f>SUM(H28,H35,H37)</f>
        <v>4480</v>
      </c>
      <c r="I27" s="18">
        <f t="shared" ref="I27:AD27" si="46">SUM(I28,I35,I37)</f>
        <v>5780</v>
      </c>
      <c r="J27" s="18">
        <f t="shared" si="46"/>
        <v>5100</v>
      </c>
      <c r="K27" s="18">
        <f t="shared" si="46"/>
        <v>4050</v>
      </c>
      <c r="L27" s="18">
        <f t="shared" si="46"/>
        <v>6260</v>
      </c>
      <c r="M27" s="18"/>
      <c r="N27" s="18"/>
      <c r="O27" s="18"/>
      <c r="P27" s="18"/>
      <c r="Q27" s="18"/>
      <c r="R27" s="18">
        <f t="shared" si="46"/>
        <v>0</v>
      </c>
      <c r="S27" s="18">
        <f t="shared" si="46"/>
        <v>0</v>
      </c>
      <c r="T27" s="18">
        <f t="shared" si="46"/>
        <v>0</v>
      </c>
      <c r="U27" s="18">
        <f t="shared" si="46"/>
        <v>0</v>
      </c>
      <c r="V27" s="18">
        <f t="shared" si="46"/>
        <v>3000</v>
      </c>
      <c r="W27" s="18">
        <f t="shared" si="46"/>
        <v>29000</v>
      </c>
      <c r="X27" s="18">
        <f t="shared" si="46"/>
        <v>4820</v>
      </c>
      <c r="Y27" s="18"/>
      <c r="Z27" s="18">
        <f t="shared" si="46"/>
        <v>6000</v>
      </c>
      <c r="AA27" s="18">
        <f t="shared" si="46"/>
        <v>23200</v>
      </c>
      <c r="AB27" s="18">
        <f t="shared" si="46"/>
        <v>5000</v>
      </c>
      <c r="AC27" s="18">
        <f t="shared" si="46"/>
        <v>2000</v>
      </c>
      <c r="AD27" s="18">
        <f t="shared" si="46"/>
        <v>0</v>
      </c>
    </row>
    <row r="28" spans="1:30" s="4" customFormat="1" ht="15.75" customHeight="1" x14ac:dyDescent="0.25">
      <c r="A28" s="2"/>
      <c r="B28" s="2"/>
      <c r="C28" s="19">
        <v>46</v>
      </c>
      <c r="D28" s="20" t="s">
        <v>25</v>
      </c>
      <c r="E28" s="20" t="s">
        <v>26</v>
      </c>
      <c r="F28" s="21">
        <f>SUM(F29)</f>
        <v>33077.75</v>
      </c>
      <c r="G28" s="22">
        <f>SUM(G29)</f>
        <v>30770</v>
      </c>
      <c r="H28" s="21">
        <f t="shared" ref="H28:AD28" si="47">SUM(H29)</f>
        <v>4480</v>
      </c>
      <c r="I28" s="21">
        <f t="shared" si="47"/>
        <v>5780</v>
      </c>
      <c r="J28" s="21">
        <f t="shared" si="47"/>
        <v>5100</v>
      </c>
      <c r="K28" s="21">
        <f t="shared" si="47"/>
        <v>4050</v>
      </c>
      <c r="L28" s="21">
        <f t="shared" si="47"/>
        <v>6260</v>
      </c>
      <c r="M28" s="21"/>
      <c r="N28" s="21"/>
      <c r="O28" s="21"/>
      <c r="P28" s="21"/>
      <c r="Q28" s="21"/>
      <c r="R28" s="21">
        <f t="shared" si="47"/>
        <v>0</v>
      </c>
      <c r="S28" s="21">
        <f t="shared" si="47"/>
        <v>0</v>
      </c>
      <c r="T28" s="21">
        <f t="shared" si="47"/>
        <v>0</v>
      </c>
      <c r="U28" s="21">
        <f t="shared" si="47"/>
        <v>0</v>
      </c>
      <c r="V28" s="21">
        <f t="shared" si="47"/>
        <v>0</v>
      </c>
      <c r="W28" s="21">
        <f t="shared" si="47"/>
        <v>0</v>
      </c>
      <c r="X28" s="21">
        <f t="shared" si="47"/>
        <v>0</v>
      </c>
      <c r="Y28" s="21"/>
      <c r="Z28" s="21">
        <f t="shared" si="47"/>
        <v>0</v>
      </c>
      <c r="AA28" s="21">
        <f t="shared" si="47"/>
        <v>0</v>
      </c>
      <c r="AB28" s="21">
        <f t="shared" si="47"/>
        <v>0</v>
      </c>
      <c r="AC28" s="21">
        <f t="shared" si="47"/>
        <v>0</v>
      </c>
      <c r="AD28" s="21">
        <f t="shared" si="47"/>
        <v>0</v>
      </c>
    </row>
    <row r="29" spans="1:30" s="4" customFormat="1" ht="15.75" customHeight="1" x14ac:dyDescent="0.25">
      <c r="A29" s="2"/>
      <c r="B29" s="2"/>
      <c r="C29" s="23">
        <v>460</v>
      </c>
      <c r="D29" s="24" t="s">
        <v>25</v>
      </c>
      <c r="E29" s="24" t="s">
        <v>27</v>
      </c>
      <c r="F29" s="21">
        <f t="shared" ref="F29:L29" si="48">SUM(F30:F34)</f>
        <v>33077.75</v>
      </c>
      <c r="G29" s="22">
        <f t="shared" si="48"/>
        <v>30770</v>
      </c>
      <c r="H29" s="21">
        <f t="shared" si="48"/>
        <v>4480</v>
      </c>
      <c r="I29" s="21">
        <f t="shared" si="48"/>
        <v>5780</v>
      </c>
      <c r="J29" s="21">
        <f t="shared" si="48"/>
        <v>5100</v>
      </c>
      <c r="K29" s="21">
        <f t="shared" si="48"/>
        <v>4050</v>
      </c>
      <c r="L29" s="21">
        <f t="shared" si="48"/>
        <v>6260</v>
      </c>
      <c r="M29" s="21"/>
      <c r="N29" s="21"/>
      <c r="O29" s="21"/>
      <c r="P29" s="21"/>
      <c r="Q29" s="21"/>
      <c r="R29" s="21">
        <f t="shared" ref="R29:AD29" si="49">SUM(R30:R34)</f>
        <v>0</v>
      </c>
      <c r="S29" s="21">
        <f t="shared" si="49"/>
        <v>0</v>
      </c>
      <c r="T29" s="21">
        <f t="shared" si="49"/>
        <v>0</v>
      </c>
      <c r="U29" s="21">
        <f t="shared" si="49"/>
        <v>0</v>
      </c>
      <c r="V29" s="21">
        <f t="shared" si="49"/>
        <v>0</v>
      </c>
      <c r="W29" s="21">
        <f t="shared" si="49"/>
        <v>0</v>
      </c>
      <c r="X29" s="21">
        <f t="shared" si="49"/>
        <v>0</v>
      </c>
      <c r="Y29" s="21"/>
      <c r="Z29" s="21">
        <f t="shared" si="49"/>
        <v>0</v>
      </c>
      <c r="AA29" s="21">
        <f t="shared" si="49"/>
        <v>0</v>
      </c>
      <c r="AB29" s="21">
        <f t="shared" si="49"/>
        <v>0</v>
      </c>
      <c r="AC29" s="21">
        <f t="shared" si="49"/>
        <v>0</v>
      </c>
      <c r="AD29" s="21">
        <f t="shared" si="49"/>
        <v>0</v>
      </c>
    </row>
    <row r="30" spans="1:30" s="4" customFormat="1" ht="15.75" customHeight="1" x14ac:dyDescent="0.25">
      <c r="A30" s="2"/>
      <c r="B30" s="2"/>
      <c r="C30" s="32">
        <v>4600</v>
      </c>
      <c r="D30" s="31" t="s">
        <v>28</v>
      </c>
      <c r="E30" s="31" t="s">
        <v>29</v>
      </c>
      <c r="F30" s="27">
        <f t="shared" ref="F30:F34" si="50">IF($F$7="EUR",(G30*$F$8),G30)</f>
        <v>4590.25</v>
      </c>
      <c r="G30" s="28">
        <f>SUM(H30:AD30)</f>
        <v>4270</v>
      </c>
      <c r="H30" s="29">
        <v>580</v>
      </c>
      <c r="I30" s="29">
        <v>580</v>
      </c>
      <c r="J30" s="29">
        <v>1200</v>
      </c>
      <c r="K30" s="29">
        <v>850</v>
      </c>
      <c r="L30" s="29">
        <v>1060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pans="1:30" s="4" customFormat="1" ht="15.75" customHeight="1" x14ac:dyDescent="0.25">
      <c r="A31" s="2"/>
      <c r="B31" s="2"/>
      <c r="C31" s="32">
        <v>4601</v>
      </c>
      <c r="D31" s="31" t="s">
        <v>28</v>
      </c>
      <c r="E31" s="31" t="s">
        <v>30</v>
      </c>
      <c r="F31" s="27">
        <f t="shared" si="50"/>
        <v>0</v>
      </c>
      <c r="G31" s="28">
        <f t="shared" ref="G31:G34" si="51">SUM(H31:AD31)</f>
        <v>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pans="1:30" s="4" customFormat="1" ht="15.75" customHeight="1" x14ac:dyDescent="0.25">
      <c r="A32" s="2"/>
      <c r="B32" s="2"/>
      <c r="C32" s="32">
        <v>4602</v>
      </c>
      <c r="D32" s="31" t="s">
        <v>28</v>
      </c>
      <c r="E32" s="31" t="s">
        <v>61</v>
      </c>
      <c r="F32" s="27">
        <f t="shared" ref="F32" si="52">IF($F$7="EUR",(G32*$F$8),G32)</f>
        <v>23650</v>
      </c>
      <c r="G32" s="28">
        <f t="shared" ref="G32" si="53">SUM(H32:AD32)</f>
        <v>22000</v>
      </c>
      <c r="H32" s="29">
        <f>1100+2800</f>
        <v>3900</v>
      </c>
      <c r="I32" s="29">
        <f>1600+2100</f>
        <v>3700</v>
      </c>
      <c r="J32" s="29">
        <f>1100+2800</f>
        <v>3900</v>
      </c>
      <c r="K32" s="29">
        <f>1100+2100</f>
        <v>3200</v>
      </c>
      <c r="L32" s="29">
        <f>1600+2100</f>
        <v>3700</v>
      </c>
      <c r="M32" s="29">
        <v>900</v>
      </c>
      <c r="N32" s="29">
        <v>900</v>
      </c>
      <c r="O32" s="29">
        <v>900</v>
      </c>
      <c r="P32" s="29">
        <v>900</v>
      </c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</row>
    <row r="33" spans="1:30" s="4" customFormat="1" ht="15.75" customHeight="1" x14ac:dyDescent="0.25">
      <c r="A33" s="2"/>
      <c r="B33" s="2"/>
      <c r="C33" s="32">
        <v>4604</v>
      </c>
      <c r="D33" s="31"/>
      <c r="E33" s="31" t="s">
        <v>62</v>
      </c>
      <c r="F33" s="27">
        <f t="shared" ref="F33" si="54">IF($F$7="EUR",(G33*$F$8),G33)</f>
        <v>0</v>
      </c>
      <c r="G33" s="28">
        <f t="shared" ref="G33" si="55">SUM(H33:AD33)</f>
        <v>0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pans="1:30" s="4" customFormat="1" ht="15.75" customHeight="1" x14ac:dyDescent="0.25">
      <c r="A34" s="2"/>
      <c r="B34" s="2"/>
      <c r="C34" s="32">
        <v>4605</v>
      </c>
      <c r="D34" s="31"/>
      <c r="E34" s="31" t="s">
        <v>63</v>
      </c>
      <c r="F34" s="27">
        <f t="shared" si="50"/>
        <v>4837.5</v>
      </c>
      <c r="G34" s="28">
        <f t="shared" si="51"/>
        <v>4500</v>
      </c>
      <c r="H34" s="29"/>
      <c r="I34" s="29">
        <v>1500</v>
      </c>
      <c r="J34" s="29"/>
      <c r="K34" s="29"/>
      <c r="L34" s="29">
        <v>1500</v>
      </c>
      <c r="M34" s="29"/>
      <c r="N34" s="29"/>
      <c r="O34" s="29"/>
      <c r="P34" s="29">
        <v>1500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pans="1:30" s="4" customFormat="1" ht="15.75" customHeight="1" x14ac:dyDescent="0.25">
      <c r="A35" s="2"/>
      <c r="B35" s="2"/>
      <c r="C35" s="19">
        <v>59</v>
      </c>
      <c r="D35" s="20" t="s">
        <v>31</v>
      </c>
      <c r="E35" s="33" t="s">
        <v>32</v>
      </c>
      <c r="F35" s="21">
        <f>SUM(F36)</f>
        <v>25800</v>
      </c>
      <c r="G35" s="22">
        <f>SUM(G36)</f>
        <v>24000</v>
      </c>
      <c r="H35" s="21">
        <f t="shared" ref="H35:AD35" si="56">SUM(H36)</f>
        <v>0</v>
      </c>
      <c r="I35" s="21">
        <f t="shared" si="56"/>
        <v>0</v>
      </c>
      <c r="J35" s="21">
        <f t="shared" si="56"/>
        <v>0</v>
      </c>
      <c r="K35" s="21">
        <f t="shared" si="56"/>
        <v>0</v>
      </c>
      <c r="L35" s="21">
        <f t="shared" si="56"/>
        <v>0</v>
      </c>
      <c r="M35" s="21"/>
      <c r="N35" s="21"/>
      <c r="O35" s="21"/>
      <c r="P35" s="21"/>
      <c r="Q35" s="21"/>
      <c r="R35" s="21">
        <f t="shared" si="56"/>
        <v>0</v>
      </c>
      <c r="S35" s="21">
        <f t="shared" si="56"/>
        <v>0</v>
      </c>
      <c r="T35" s="21">
        <f t="shared" si="56"/>
        <v>0</v>
      </c>
      <c r="U35" s="21">
        <f t="shared" si="56"/>
        <v>0</v>
      </c>
      <c r="V35" s="21">
        <f t="shared" si="56"/>
        <v>0</v>
      </c>
      <c r="W35" s="21">
        <f t="shared" si="56"/>
        <v>24000</v>
      </c>
      <c r="X35" s="21">
        <f t="shared" si="56"/>
        <v>0</v>
      </c>
      <c r="Y35" s="21"/>
      <c r="Z35" s="21">
        <f t="shared" si="56"/>
        <v>0</v>
      </c>
      <c r="AA35" s="21">
        <f t="shared" si="56"/>
        <v>0</v>
      </c>
      <c r="AB35" s="21">
        <f t="shared" si="56"/>
        <v>0</v>
      </c>
      <c r="AC35" s="21">
        <f t="shared" si="56"/>
        <v>0</v>
      </c>
      <c r="AD35" s="21">
        <f t="shared" si="56"/>
        <v>0</v>
      </c>
    </row>
    <row r="36" spans="1:30" s="4" customFormat="1" ht="15.75" customHeight="1" x14ac:dyDescent="0.25">
      <c r="A36" s="2"/>
      <c r="B36" s="2"/>
      <c r="C36" s="32">
        <v>5900</v>
      </c>
      <c r="D36" s="31" t="s">
        <v>31</v>
      </c>
      <c r="E36" s="34" t="s">
        <v>33</v>
      </c>
      <c r="F36" s="27">
        <f>IF($F$7="EUR",(G36*$F$8),G36)</f>
        <v>25800</v>
      </c>
      <c r="G36" s="28">
        <f>SUM(H36:AD36)</f>
        <v>24000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>
        <v>24000</v>
      </c>
      <c r="X36" s="29"/>
      <c r="Y36" s="29"/>
      <c r="Z36" s="29"/>
      <c r="AA36" s="29"/>
      <c r="AB36" s="29"/>
      <c r="AC36" s="29"/>
      <c r="AD36" s="29"/>
    </row>
    <row r="37" spans="1:30" s="4" customFormat="1" ht="15.75" customHeight="1" x14ac:dyDescent="0.25">
      <c r="A37" s="2"/>
      <c r="B37" s="2"/>
      <c r="C37" s="19">
        <v>6</v>
      </c>
      <c r="D37" s="20" t="s">
        <v>34</v>
      </c>
      <c r="E37" s="20" t="s">
        <v>35</v>
      </c>
      <c r="F37" s="21">
        <f>SUM(F38,F43,F48,F51,)</f>
        <v>59146.5</v>
      </c>
      <c r="G37" s="22">
        <f>SUM(G38,G43,G48,G51,)</f>
        <v>55020</v>
      </c>
      <c r="H37" s="21">
        <f t="shared" ref="H37" si="57">SUM(H38,H43,H48,H51,)</f>
        <v>0</v>
      </c>
      <c r="I37" s="21">
        <f t="shared" ref="I37:AD37" si="58">SUM(I38,I43,I48,I51,)</f>
        <v>0</v>
      </c>
      <c r="J37" s="21">
        <f t="shared" si="58"/>
        <v>0</v>
      </c>
      <c r="K37" s="21">
        <f t="shared" si="58"/>
        <v>0</v>
      </c>
      <c r="L37" s="21">
        <f t="shared" si="58"/>
        <v>0</v>
      </c>
      <c r="M37" s="21"/>
      <c r="N37" s="21"/>
      <c r="O37" s="21"/>
      <c r="P37" s="21"/>
      <c r="Q37" s="21"/>
      <c r="R37" s="21">
        <f t="shared" si="58"/>
        <v>0</v>
      </c>
      <c r="S37" s="21">
        <f t="shared" si="58"/>
        <v>0</v>
      </c>
      <c r="T37" s="21">
        <f t="shared" si="58"/>
        <v>0</v>
      </c>
      <c r="U37" s="21">
        <f t="shared" si="58"/>
        <v>0</v>
      </c>
      <c r="V37" s="21">
        <f t="shared" si="58"/>
        <v>3000</v>
      </c>
      <c r="W37" s="21">
        <f t="shared" si="58"/>
        <v>5000</v>
      </c>
      <c r="X37" s="21">
        <f t="shared" si="58"/>
        <v>4820</v>
      </c>
      <c r="Y37" s="21"/>
      <c r="Z37" s="21">
        <f t="shared" si="58"/>
        <v>6000</v>
      </c>
      <c r="AA37" s="21">
        <f t="shared" si="58"/>
        <v>23200</v>
      </c>
      <c r="AB37" s="21">
        <f t="shared" si="58"/>
        <v>5000</v>
      </c>
      <c r="AC37" s="21">
        <f t="shared" si="58"/>
        <v>2000</v>
      </c>
      <c r="AD37" s="21">
        <f t="shared" si="58"/>
        <v>0</v>
      </c>
    </row>
    <row r="38" spans="1:30" s="4" customFormat="1" ht="15.75" customHeight="1" x14ac:dyDescent="0.25">
      <c r="A38" s="2"/>
      <c r="B38" s="2"/>
      <c r="C38" s="23">
        <v>656</v>
      </c>
      <c r="D38" s="24" t="s">
        <v>36</v>
      </c>
      <c r="E38" s="24" t="s">
        <v>37</v>
      </c>
      <c r="F38" s="21">
        <f>SUM(F39:F42)</f>
        <v>18296.5</v>
      </c>
      <c r="G38" s="22">
        <f>SUM(G39:G42)</f>
        <v>17020</v>
      </c>
      <c r="H38" s="21">
        <f t="shared" ref="H38" si="59">SUM(H39:H42)</f>
        <v>0</v>
      </c>
      <c r="I38" s="21">
        <f t="shared" ref="I38:AD38" si="60">SUM(I39:I42)</f>
        <v>0</v>
      </c>
      <c r="J38" s="21">
        <f t="shared" si="60"/>
        <v>0</v>
      </c>
      <c r="K38" s="21">
        <f t="shared" si="60"/>
        <v>0</v>
      </c>
      <c r="L38" s="21">
        <f t="shared" si="60"/>
        <v>0</v>
      </c>
      <c r="M38" s="21"/>
      <c r="N38" s="21"/>
      <c r="O38" s="21"/>
      <c r="P38" s="21"/>
      <c r="Q38" s="21"/>
      <c r="R38" s="21">
        <f t="shared" si="60"/>
        <v>0</v>
      </c>
      <c r="S38" s="21">
        <f t="shared" si="60"/>
        <v>0</v>
      </c>
      <c r="T38" s="21">
        <f t="shared" si="60"/>
        <v>0</v>
      </c>
      <c r="U38" s="21">
        <f t="shared" si="60"/>
        <v>0</v>
      </c>
      <c r="V38" s="21">
        <f t="shared" si="60"/>
        <v>0</v>
      </c>
      <c r="W38" s="21">
        <f t="shared" si="60"/>
        <v>5000</v>
      </c>
      <c r="X38" s="21">
        <f t="shared" si="60"/>
        <v>4820</v>
      </c>
      <c r="Y38" s="21"/>
      <c r="Z38" s="21">
        <f t="shared" si="60"/>
        <v>0</v>
      </c>
      <c r="AA38" s="21">
        <f t="shared" si="60"/>
        <v>1200</v>
      </c>
      <c r="AB38" s="21">
        <f t="shared" si="60"/>
        <v>0</v>
      </c>
      <c r="AC38" s="21">
        <f t="shared" si="60"/>
        <v>0</v>
      </c>
      <c r="AD38" s="21">
        <f t="shared" si="60"/>
        <v>0</v>
      </c>
    </row>
    <row r="39" spans="1:30" s="4" customFormat="1" ht="15.75" customHeight="1" x14ac:dyDescent="0.25">
      <c r="A39" s="2"/>
      <c r="B39" s="2"/>
      <c r="C39" s="32">
        <v>65640</v>
      </c>
      <c r="D39" s="31" t="s">
        <v>36</v>
      </c>
      <c r="E39" s="31" t="s">
        <v>38</v>
      </c>
      <c r="F39" s="27">
        <f t="shared" ref="F39:F42" si="61">IF($F$7="EUR",(G39*$F$8),G39)</f>
        <v>1612.5</v>
      </c>
      <c r="G39" s="28">
        <f t="shared" ref="G39:G42" si="62">SUM(H39:AD39)</f>
        <v>1500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>
        <v>1500</v>
      </c>
      <c r="X39" s="29"/>
      <c r="Y39" s="29"/>
      <c r="Z39" s="29"/>
      <c r="AA39" s="29"/>
      <c r="AB39" s="29"/>
      <c r="AC39" s="29"/>
      <c r="AD39" s="29"/>
    </row>
    <row r="40" spans="1:30" s="4" customFormat="1" ht="15.75" customHeight="1" x14ac:dyDescent="0.25">
      <c r="A40" s="2"/>
      <c r="B40" s="2"/>
      <c r="C40" s="32">
        <v>65641</v>
      </c>
      <c r="D40" s="31" t="s">
        <v>36</v>
      </c>
      <c r="E40" s="34" t="s">
        <v>39</v>
      </c>
      <c r="F40" s="27">
        <f t="shared" si="61"/>
        <v>0</v>
      </c>
      <c r="G40" s="28">
        <f t="shared" si="62"/>
        <v>0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0" s="4" customFormat="1" ht="15.75" customHeight="1" x14ac:dyDescent="0.25">
      <c r="A41" s="2"/>
      <c r="B41" s="2"/>
      <c r="C41" s="32">
        <v>65642</v>
      </c>
      <c r="D41" s="31" t="s">
        <v>36</v>
      </c>
      <c r="E41" s="31" t="s">
        <v>40</v>
      </c>
      <c r="F41" s="27">
        <f t="shared" si="61"/>
        <v>16684</v>
      </c>
      <c r="G41" s="28">
        <f t="shared" si="62"/>
        <v>15520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>
        <f>1500+500+500+1000</f>
        <v>3500</v>
      </c>
      <c r="X41" s="29">
        <v>4820</v>
      </c>
      <c r="Y41" s="29">
        <v>6000</v>
      </c>
      <c r="Z41" s="29"/>
      <c r="AA41" s="29">
        <v>1200</v>
      </c>
      <c r="AB41" s="29"/>
      <c r="AC41" s="29"/>
      <c r="AD41" s="29"/>
    </row>
    <row r="42" spans="1:30" s="4" customFormat="1" ht="15.75" customHeight="1" x14ac:dyDescent="0.25">
      <c r="A42" s="2"/>
      <c r="B42" s="2"/>
      <c r="C42" s="32">
        <v>65643</v>
      </c>
      <c r="D42" s="31" t="s">
        <v>36</v>
      </c>
      <c r="E42" s="31" t="s">
        <v>41</v>
      </c>
      <c r="F42" s="27">
        <f t="shared" si="61"/>
        <v>0</v>
      </c>
      <c r="G42" s="28">
        <f t="shared" si="62"/>
        <v>0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</row>
    <row r="43" spans="1:30" s="4" customFormat="1" ht="15.75" customHeight="1" x14ac:dyDescent="0.25">
      <c r="A43" s="2"/>
      <c r="B43" s="2"/>
      <c r="C43" s="19">
        <v>657</v>
      </c>
      <c r="D43" s="20" t="s">
        <v>42</v>
      </c>
      <c r="E43" s="20" t="s">
        <v>43</v>
      </c>
      <c r="F43" s="21">
        <f>SUM(F44:F47)</f>
        <v>4300</v>
      </c>
      <c r="G43" s="22">
        <f>SUM(G44:G47)</f>
        <v>4000</v>
      </c>
      <c r="H43" s="21">
        <f t="shared" ref="H43" si="63">SUM(H44:H47)</f>
        <v>0</v>
      </c>
      <c r="I43" s="21">
        <f t="shared" ref="I43:AD43" si="64">SUM(I44:I47)</f>
        <v>0</v>
      </c>
      <c r="J43" s="21">
        <f t="shared" si="64"/>
        <v>0</v>
      </c>
      <c r="K43" s="21">
        <f t="shared" si="64"/>
        <v>0</v>
      </c>
      <c r="L43" s="21">
        <f t="shared" si="64"/>
        <v>0</v>
      </c>
      <c r="M43" s="21"/>
      <c r="N43" s="21"/>
      <c r="O43" s="21"/>
      <c r="P43" s="21"/>
      <c r="Q43" s="21"/>
      <c r="R43" s="21">
        <f t="shared" si="64"/>
        <v>0</v>
      </c>
      <c r="S43" s="21">
        <f t="shared" si="64"/>
        <v>0</v>
      </c>
      <c r="T43" s="21">
        <f t="shared" si="64"/>
        <v>0</v>
      </c>
      <c r="U43" s="21">
        <f t="shared" si="64"/>
        <v>0</v>
      </c>
      <c r="V43" s="21">
        <f t="shared" si="64"/>
        <v>0</v>
      </c>
      <c r="W43" s="21">
        <f t="shared" si="64"/>
        <v>0</v>
      </c>
      <c r="X43" s="21">
        <f t="shared" si="64"/>
        <v>0</v>
      </c>
      <c r="Y43" s="21"/>
      <c r="Z43" s="21">
        <f t="shared" si="64"/>
        <v>0</v>
      </c>
      <c r="AA43" s="21">
        <f t="shared" si="64"/>
        <v>4000</v>
      </c>
      <c r="AB43" s="21">
        <f t="shared" si="64"/>
        <v>0</v>
      </c>
      <c r="AC43" s="21">
        <f t="shared" si="64"/>
        <v>0</v>
      </c>
      <c r="AD43" s="21">
        <f t="shared" si="64"/>
        <v>0</v>
      </c>
    </row>
    <row r="44" spans="1:30" s="4" customFormat="1" ht="15.75" customHeight="1" x14ac:dyDescent="0.25">
      <c r="A44" s="2"/>
      <c r="B44" s="2"/>
      <c r="C44" s="32">
        <v>6570</v>
      </c>
      <c r="D44" s="31" t="s">
        <v>42</v>
      </c>
      <c r="E44" s="31" t="s">
        <v>44</v>
      </c>
      <c r="F44" s="27">
        <f t="shared" ref="F44:F47" si="65">IF($F$7="EUR",(G44*$F$8),G44)</f>
        <v>0</v>
      </c>
      <c r="G44" s="28">
        <f t="shared" ref="G44:G47" si="66">SUM(H44:AD44)</f>
        <v>0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</row>
    <row r="45" spans="1:30" s="4" customFormat="1" ht="15.75" customHeight="1" x14ac:dyDescent="0.25">
      <c r="A45" s="2"/>
      <c r="B45" s="2"/>
      <c r="C45" s="32">
        <v>6580</v>
      </c>
      <c r="D45" s="31" t="s">
        <v>42</v>
      </c>
      <c r="E45" s="31" t="s">
        <v>45</v>
      </c>
      <c r="F45" s="27">
        <f t="shared" si="65"/>
        <v>0</v>
      </c>
      <c r="G45" s="28">
        <f t="shared" si="66"/>
        <v>0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</row>
    <row r="46" spans="1:30" s="4" customFormat="1" ht="15.75" customHeight="1" x14ac:dyDescent="0.25">
      <c r="A46" s="2"/>
      <c r="B46" s="2"/>
      <c r="C46" s="32">
        <v>6581</v>
      </c>
      <c r="D46" s="31" t="s">
        <v>42</v>
      </c>
      <c r="E46" s="31" t="s">
        <v>46</v>
      </c>
      <c r="F46" s="27">
        <f t="shared" si="65"/>
        <v>1075</v>
      </c>
      <c r="G46" s="28">
        <f t="shared" si="66"/>
        <v>1000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>
        <v>1000</v>
      </c>
      <c r="AB46" s="29"/>
      <c r="AC46" s="29"/>
      <c r="AD46" s="29"/>
    </row>
    <row r="47" spans="1:30" s="4" customFormat="1" ht="15.75" customHeight="1" x14ac:dyDescent="0.25">
      <c r="A47" s="2"/>
      <c r="B47" s="2"/>
      <c r="C47" s="32">
        <v>6590</v>
      </c>
      <c r="D47" s="31" t="s">
        <v>42</v>
      </c>
      <c r="E47" s="31" t="s">
        <v>47</v>
      </c>
      <c r="F47" s="27">
        <f t="shared" si="65"/>
        <v>3225</v>
      </c>
      <c r="G47" s="28">
        <f t="shared" si="66"/>
        <v>3000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>
        <v>3000</v>
      </c>
      <c r="AB47" s="29"/>
      <c r="AC47" s="29"/>
      <c r="AD47" s="29"/>
    </row>
    <row r="48" spans="1:30" s="4" customFormat="1" ht="15.75" customHeight="1" x14ac:dyDescent="0.25">
      <c r="A48" s="2"/>
      <c r="B48" s="2"/>
      <c r="C48" s="19">
        <v>66</v>
      </c>
      <c r="D48" s="20" t="s">
        <v>48</v>
      </c>
      <c r="E48" s="33" t="s">
        <v>49</v>
      </c>
      <c r="F48" s="21">
        <f>SUM(F49:F50)</f>
        <v>5375</v>
      </c>
      <c r="G48" s="22">
        <f>SUM(G49:G50)</f>
        <v>5000</v>
      </c>
      <c r="H48" s="21">
        <f t="shared" ref="H48" si="67">SUM(H49:H50)</f>
        <v>0</v>
      </c>
      <c r="I48" s="21">
        <f t="shared" ref="I48:AD48" si="68">SUM(I49:I50)</f>
        <v>0</v>
      </c>
      <c r="J48" s="21">
        <f t="shared" si="68"/>
        <v>0</v>
      </c>
      <c r="K48" s="21">
        <f t="shared" si="68"/>
        <v>0</v>
      </c>
      <c r="L48" s="21">
        <f t="shared" si="68"/>
        <v>0</v>
      </c>
      <c r="M48" s="21"/>
      <c r="N48" s="21"/>
      <c r="O48" s="21"/>
      <c r="P48" s="21"/>
      <c r="Q48" s="21"/>
      <c r="R48" s="21">
        <f t="shared" si="68"/>
        <v>0</v>
      </c>
      <c r="S48" s="21">
        <f t="shared" si="68"/>
        <v>0</v>
      </c>
      <c r="T48" s="21">
        <f t="shared" si="68"/>
        <v>0</v>
      </c>
      <c r="U48" s="21">
        <f t="shared" si="68"/>
        <v>0</v>
      </c>
      <c r="V48" s="21">
        <f t="shared" si="68"/>
        <v>3000</v>
      </c>
      <c r="W48" s="21">
        <f t="shared" si="68"/>
        <v>0</v>
      </c>
      <c r="X48" s="21">
        <f t="shared" si="68"/>
        <v>0</v>
      </c>
      <c r="Y48" s="21"/>
      <c r="Z48" s="21">
        <f t="shared" si="68"/>
        <v>0</v>
      </c>
      <c r="AA48" s="21">
        <f t="shared" si="68"/>
        <v>0</v>
      </c>
      <c r="AB48" s="21">
        <f t="shared" si="68"/>
        <v>0</v>
      </c>
      <c r="AC48" s="21">
        <f t="shared" si="68"/>
        <v>2000</v>
      </c>
      <c r="AD48" s="21">
        <f t="shared" si="68"/>
        <v>0</v>
      </c>
    </row>
    <row r="49" spans="1:31" s="4" customFormat="1" ht="15.75" customHeight="1" x14ac:dyDescent="0.25">
      <c r="A49" s="2"/>
      <c r="B49" s="2"/>
      <c r="C49" s="32">
        <v>6600</v>
      </c>
      <c r="D49" s="31" t="s">
        <v>48</v>
      </c>
      <c r="E49" s="34" t="s">
        <v>50</v>
      </c>
      <c r="F49" s="27">
        <f t="shared" ref="F49:F50" si="69">IF($F$7="EUR",(G49*$F$8),G49)</f>
        <v>3225</v>
      </c>
      <c r="G49" s="28">
        <f t="shared" ref="G49:G50" si="70">SUM(H49:AD49)</f>
        <v>3000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>
        <v>3000</v>
      </c>
      <c r="W49" s="29"/>
      <c r="X49" s="29"/>
      <c r="Y49" s="29"/>
      <c r="Z49" s="29"/>
      <c r="AA49" s="29"/>
      <c r="AB49" s="29"/>
      <c r="AC49" s="29"/>
      <c r="AD49" s="29"/>
    </row>
    <row r="50" spans="1:31" s="4" customFormat="1" ht="15.75" customHeight="1" x14ac:dyDescent="0.25">
      <c r="A50" s="2"/>
      <c r="B50" s="2"/>
      <c r="C50" s="32">
        <v>6610</v>
      </c>
      <c r="D50" s="31" t="s">
        <v>48</v>
      </c>
      <c r="E50" s="34" t="s">
        <v>51</v>
      </c>
      <c r="F50" s="27">
        <f t="shared" si="69"/>
        <v>2150</v>
      </c>
      <c r="G50" s="28">
        <f t="shared" si="70"/>
        <v>2000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>
        <v>2000</v>
      </c>
      <c r="AD50" s="29"/>
    </row>
    <row r="51" spans="1:31" s="4" customFormat="1" ht="15.75" customHeight="1" x14ac:dyDescent="0.25">
      <c r="A51" s="2"/>
      <c r="B51" s="2"/>
      <c r="C51" s="19">
        <v>670</v>
      </c>
      <c r="D51" s="20" t="s">
        <v>52</v>
      </c>
      <c r="E51" s="20" t="s">
        <v>53</v>
      </c>
      <c r="F51" s="21">
        <f>SUM(F52:F54)</f>
        <v>31175</v>
      </c>
      <c r="G51" s="22">
        <f>SUM(G52:G54)</f>
        <v>29000</v>
      </c>
      <c r="H51" s="21">
        <f t="shared" ref="H51" si="71">SUM(H52:H54)</f>
        <v>0</v>
      </c>
      <c r="I51" s="21">
        <f t="shared" ref="I51:AD51" si="72">SUM(I52:I54)</f>
        <v>0</v>
      </c>
      <c r="J51" s="21">
        <f t="shared" si="72"/>
        <v>0</v>
      </c>
      <c r="K51" s="21">
        <f t="shared" si="72"/>
        <v>0</v>
      </c>
      <c r="L51" s="21">
        <f t="shared" si="72"/>
        <v>0</v>
      </c>
      <c r="M51" s="21"/>
      <c r="N51" s="21"/>
      <c r="O51" s="21"/>
      <c r="P51" s="21"/>
      <c r="Q51" s="21"/>
      <c r="R51" s="21">
        <f t="shared" si="72"/>
        <v>0</v>
      </c>
      <c r="S51" s="21">
        <f t="shared" si="72"/>
        <v>0</v>
      </c>
      <c r="T51" s="21">
        <f t="shared" si="72"/>
        <v>0</v>
      </c>
      <c r="U51" s="21">
        <f t="shared" si="72"/>
        <v>0</v>
      </c>
      <c r="V51" s="21">
        <f t="shared" si="72"/>
        <v>0</v>
      </c>
      <c r="W51" s="21">
        <f t="shared" si="72"/>
        <v>0</v>
      </c>
      <c r="X51" s="21">
        <f t="shared" si="72"/>
        <v>0</v>
      </c>
      <c r="Y51" s="21"/>
      <c r="Z51" s="21">
        <f t="shared" si="72"/>
        <v>6000</v>
      </c>
      <c r="AA51" s="21">
        <f t="shared" si="72"/>
        <v>18000</v>
      </c>
      <c r="AB51" s="21">
        <f t="shared" si="72"/>
        <v>5000</v>
      </c>
      <c r="AC51" s="21">
        <f t="shared" si="72"/>
        <v>0</v>
      </c>
      <c r="AD51" s="21">
        <f t="shared" si="72"/>
        <v>0</v>
      </c>
    </row>
    <row r="52" spans="1:31" s="4" customFormat="1" ht="15.75" customHeight="1" x14ac:dyDescent="0.25">
      <c r="A52" s="2"/>
      <c r="B52" s="2"/>
      <c r="C52" s="32">
        <v>6702</v>
      </c>
      <c r="D52" s="31" t="s">
        <v>52</v>
      </c>
      <c r="E52" s="31" t="s">
        <v>54</v>
      </c>
      <c r="F52" s="27">
        <f t="shared" ref="F52:F54" si="73">IF($F$7="EUR",(G52*$F$8),G52)</f>
        <v>5375</v>
      </c>
      <c r="G52" s="28">
        <f t="shared" ref="G52:G54" si="74">SUM(H52:AD52)</f>
        <v>5000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>
        <v>5000</v>
      </c>
      <c r="AC52" s="29"/>
      <c r="AD52" s="29"/>
    </row>
    <row r="53" spans="1:31" s="4" customFormat="1" ht="15.75" customHeight="1" x14ac:dyDescent="0.25">
      <c r="A53" s="2"/>
      <c r="B53" s="2"/>
      <c r="C53" s="32">
        <v>6703</v>
      </c>
      <c r="D53" s="31" t="s">
        <v>52</v>
      </c>
      <c r="E53" s="31" t="s">
        <v>55</v>
      </c>
      <c r="F53" s="27">
        <f t="shared" si="73"/>
        <v>19350</v>
      </c>
      <c r="G53" s="28">
        <f>SUM(H53:AD53)</f>
        <v>18000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>
        <f>2000+5000+10000+1000</f>
        <v>18000</v>
      </c>
      <c r="AB53" s="29"/>
      <c r="AC53" s="29"/>
      <c r="AD53" s="29"/>
    </row>
    <row r="54" spans="1:31" s="4" customFormat="1" ht="15.75" customHeight="1" x14ac:dyDescent="0.25">
      <c r="A54" s="2"/>
      <c r="B54" s="2"/>
      <c r="C54" s="35">
        <v>6704</v>
      </c>
      <c r="D54" s="36" t="s">
        <v>52</v>
      </c>
      <c r="E54" s="36" t="s">
        <v>56</v>
      </c>
      <c r="F54" s="37">
        <f t="shared" si="73"/>
        <v>6450</v>
      </c>
      <c r="G54" s="38">
        <f t="shared" si="74"/>
        <v>6000</v>
      </c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>
        <v>6000</v>
      </c>
      <c r="AA54" s="39"/>
      <c r="AB54" s="39"/>
      <c r="AC54" s="39"/>
      <c r="AD54" s="39"/>
    </row>
    <row r="56" spans="1:31" s="40" customFormat="1" ht="21" customHeight="1" x14ac:dyDescent="0.25">
      <c r="A56" s="11"/>
      <c r="B56" s="11"/>
      <c r="C56" s="16"/>
      <c r="D56" s="17"/>
      <c r="E56" s="17" t="s">
        <v>57</v>
      </c>
      <c r="F56" s="18">
        <f>F11-F27</f>
        <v>-30707.375</v>
      </c>
      <c r="G56" s="18">
        <f>G11-G27</f>
        <v>-28565</v>
      </c>
      <c r="H56" s="18">
        <f>H11-H27</f>
        <v>-335</v>
      </c>
      <c r="I56" s="18">
        <f t="shared" ref="I56:AD56" si="75">I11-I27</f>
        <v>-1030</v>
      </c>
      <c r="J56" s="18">
        <f t="shared" si="75"/>
        <v>-2250</v>
      </c>
      <c r="K56" s="18">
        <f t="shared" si="75"/>
        <v>-1200</v>
      </c>
      <c r="L56" s="18">
        <f t="shared" si="75"/>
        <v>-3010</v>
      </c>
      <c r="M56" s="18"/>
      <c r="N56" s="18"/>
      <c r="O56" s="18"/>
      <c r="P56" s="18"/>
      <c r="Q56" s="18"/>
      <c r="R56" s="18">
        <f t="shared" si="75"/>
        <v>9660</v>
      </c>
      <c r="S56" s="18">
        <f t="shared" si="75"/>
        <v>26460</v>
      </c>
      <c r="T56" s="18">
        <f t="shared" si="75"/>
        <v>420</v>
      </c>
      <c r="U56" s="18">
        <f t="shared" si="75"/>
        <v>840</v>
      </c>
      <c r="V56" s="18">
        <f t="shared" si="75"/>
        <v>23000</v>
      </c>
      <c r="W56" s="18">
        <f t="shared" si="75"/>
        <v>-29000</v>
      </c>
      <c r="X56" s="18">
        <f t="shared" si="75"/>
        <v>-4820</v>
      </c>
      <c r="Y56" s="18"/>
      <c r="Z56" s="18">
        <f t="shared" si="75"/>
        <v>-6000</v>
      </c>
      <c r="AA56" s="18">
        <f t="shared" si="75"/>
        <v>-23200</v>
      </c>
      <c r="AB56" s="18">
        <f t="shared" si="75"/>
        <v>-5000</v>
      </c>
      <c r="AC56" s="18">
        <f t="shared" si="75"/>
        <v>-2000</v>
      </c>
      <c r="AD56" s="18">
        <f t="shared" si="75"/>
        <v>0</v>
      </c>
    </row>
    <row r="58" spans="1:31" s="42" customFormat="1" ht="89.25" customHeight="1" x14ac:dyDescent="0.25">
      <c r="E58" s="44" t="s">
        <v>98</v>
      </c>
      <c r="F58" s="45"/>
      <c r="G58" s="46"/>
      <c r="H58" s="47" t="s">
        <v>87</v>
      </c>
      <c r="I58" s="47" t="s">
        <v>85</v>
      </c>
      <c r="J58" s="47" t="s">
        <v>86</v>
      </c>
      <c r="K58" s="47" t="s">
        <v>90</v>
      </c>
      <c r="L58" s="47" t="s">
        <v>92</v>
      </c>
      <c r="M58" s="47" t="s">
        <v>105</v>
      </c>
      <c r="N58" s="47"/>
      <c r="O58" s="47"/>
      <c r="P58" s="47"/>
      <c r="Q58" s="47"/>
      <c r="R58" s="47" t="s">
        <v>74</v>
      </c>
      <c r="S58" s="47" t="s">
        <v>75</v>
      </c>
      <c r="T58" s="47" t="s">
        <v>76</v>
      </c>
      <c r="U58" s="47" t="s">
        <v>77</v>
      </c>
      <c r="V58" s="47" t="s">
        <v>80</v>
      </c>
      <c r="W58" s="47" t="s">
        <v>101</v>
      </c>
      <c r="X58" s="47" t="s">
        <v>99</v>
      </c>
      <c r="Y58" s="47" t="s">
        <v>102</v>
      </c>
      <c r="Z58" s="47" t="s">
        <v>82</v>
      </c>
      <c r="AA58" s="47" t="s">
        <v>104</v>
      </c>
      <c r="AB58" s="47" t="s">
        <v>54</v>
      </c>
      <c r="AC58" s="47" t="s">
        <v>64</v>
      </c>
      <c r="AD58" s="47" t="s">
        <v>64</v>
      </c>
      <c r="AE58" s="43"/>
    </row>
    <row r="59" spans="1:31" ht="14.25" x14ac:dyDescent="0.2">
      <c r="I59" s="48"/>
      <c r="J59" s="48"/>
      <c r="K59" s="49"/>
    </row>
  </sheetData>
  <sheetProtection algorithmName="SHA-512" hashValue="tbTjwPpfDZ4XWCIcO/5RQ6JcucOuhRAhbxfZwB1vrIcIwGEJasrq5f8FTCMTDE+6V1LUMb+9E9cQXjRckVk2Ew==" saltValue="1vtCW/ffxIUSdoKe4WkeYg==" spinCount="100000" sheet="1" objects="1" scenarios="1" insertColumns="0"/>
  <dataValidations count="1">
    <dataValidation type="list" allowBlank="1" showInputMessage="1" showErrorMessage="1" sqref="F7" xr:uid="{F037A14F-563B-4225-8F4C-B285B0A18466}">
      <formula1>$C$7:$C$9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Commissions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</dc:creator>
  <cp:lastModifiedBy>Andy C</cp:lastModifiedBy>
  <dcterms:created xsi:type="dcterms:W3CDTF">2020-08-27T11:38:45Z</dcterms:created>
  <dcterms:modified xsi:type="dcterms:W3CDTF">2021-01-30T23:21:58Z</dcterms:modified>
</cp:coreProperties>
</file>